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tabRatio="827" firstSheet="11" activeTab="16"/>
  </bookViews>
  <sheets>
    <sheet name="BS AS NORTE " sheetId="1" r:id="rId1"/>
    <sheet name="BS AS SUR" sheetId="2" r:id="rId2"/>
    <sheet name="CHACO FORMOSA" sheetId="3" r:id="rId3"/>
    <sheet name="CÓRDOBA" sheetId="4" r:id="rId4"/>
    <sheet name="CORMIS" sheetId="5" r:id="rId5"/>
    <sheet name="CUYO" sheetId="6" r:id="rId6"/>
    <sheet name="ENTRE RIOS" sheetId="7" r:id="rId7"/>
    <sheet name="LA PAMPA SAN LUIS" sheetId="8" r:id="rId8"/>
    <sheet name="NOA NORTE " sheetId="9" r:id="rId9"/>
    <sheet name="NOA SUR " sheetId="10" r:id="rId10"/>
    <sheet name="METROPOLITANA " sheetId="11" r:id="rId11"/>
    <sheet name="PATAGONIA NORTE" sheetId="12" r:id="rId12"/>
    <sheet name="PATAGONIA SUR " sheetId="13" r:id="rId13"/>
    <sheet name="SANTA FE " sheetId="14" r:id="rId14"/>
    <sheet name="SEDE CENTRAL" sheetId="15" r:id="rId15"/>
    <sheet name="CONSOLIDADO" sheetId="16" r:id="rId16"/>
    <sheet name="RESUMEN POR INCISOS " sheetId="17" r:id="rId17"/>
  </sheets>
  <externalReferences>
    <externalReference r:id="rId20"/>
  </externalReferences>
  <definedNames>
    <definedName name="_xlnm.Print_Area" localSheetId="0">'BS AS NORTE '!$A$1:$J$308</definedName>
    <definedName name="_xlnm.Print_Area" localSheetId="1">'BS AS SUR'!$A$1:$J$218</definedName>
    <definedName name="_xlnm.Print_Area" localSheetId="2">'CHACO FORMOSA'!$A$1:$J$133</definedName>
    <definedName name="_xlnm.Print_Area" localSheetId="15">'CONSOLIDADO'!$A$80:$J$103</definedName>
    <definedName name="_xlnm.Print_Area" localSheetId="3">'CÓRDOBA'!$A$1:$J$353</definedName>
    <definedName name="_xlnm.Print_Area" localSheetId="4">'CORMIS'!$A$1:$J$193</definedName>
    <definedName name="_xlnm.Print_Area" localSheetId="5">'CUYO'!$A$1:$J$294</definedName>
    <definedName name="_xlnm.Print_Area" localSheetId="6">'ENTRE RIOS'!$A$1:$J$202</definedName>
    <definedName name="_xlnm.Print_Area" localSheetId="7">'LA PAMPA SAN LUIS'!$A$1:$J$144</definedName>
    <definedName name="_xlnm.Print_Area" localSheetId="10">'METROPOLITANA '!$A$1:$J$249</definedName>
    <definedName name="_xlnm.Print_Area" localSheetId="8">'NOA NORTE '!$A$1:$J$240</definedName>
    <definedName name="_xlnm.Print_Area" localSheetId="9">'NOA SUR '!$A$1:$J$246</definedName>
    <definedName name="_xlnm.Print_Area" localSheetId="11">'PATAGONIA NORTE'!$A$1:$J$248</definedName>
    <definedName name="_xlnm.Print_Area" localSheetId="12">'PATAGONIA SUR '!$A$1:$J$280</definedName>
    <definedName name="_xlnm.Print_Area" localSheetId="16">'RESUMEN POR INCISOS '!$A$1:$R$13</definedName>
    <definedName name="_xlnm.Print_Area" localSheetId="13">'SANTA FE '!$A$1:$J$296</definedName>
    <definedName name="_xlnm.Print_Area" localSheetId="14">'SEDE CENTRAL'!$A$1:$J$480</definedName>
    <definedName name="_xlnm.Print_Titles" localSheetId="0">'BS AS NORTE '!$1:$11</definedName>
    <definedName name="_xlnm.Print_Titles" localSheetId="1">'BS AS SUR'!$1:$11</definedName>
    <definedName name="_xlnm.Print_Titles" localSheetId="2">'CHACO FORMOSA'!$1:$11</definedName>
    <definedName name="_xlnm.Print_Titles" localSheetId="15">'CONSOLIDADO'!$1:$10</definedName>
    <definedName name="_xlnm.Print_Titles" localSheetId="3">'CÓRDOBA'!$1:$11</definedName>
    <definedName name="_xlnm.Print_Titles" localSheetId="4">'CORMIS'!$1:$11</definedName>
    <definedName name="_xlnm.Print_Titles" localSheetId="5">'CUYO'!$1:$11</definedName>
    <definedName name="_xlnm.Print_Titles" localSheetId="6">'ENTRE RIOS'!$1:$11</definedName>
    <definedName name="_xlnm.Print_Titles" localSheetId="7">'LA PAMPA SAN LUIS'!$1:$11</definedName>
    <definedName name="_xlnm.Print_Titles" localSheetId="10">'METROPOLITANA '!$1:$11</definedName>
    <definedName name="_xlnm.Print_Titles" localSheetId="8">'NOA NORTE '!$1:$11</definedName>
    <definedName name="_xlnm.Print_Titles" localSheetId="9">'NOA SUR '!$1:$11</definedName>
    <definedName name="_xlnm.Print_Titles" localSheetId="11">'PATAGONIA NORTE'!$1:$11</definedName>
    <definedName name="_xlnm.Print_Titles" localSheetId="12">'PATAGONIA SUR '!$1:$11</definedName>
    <definedName name="_xlnm.Print_Titles" localSheetId="16">'RESUMEN POR INCISOS '!$3:$3</definedName>
    <definedName name="_xlnm.Print_Titles" localSheetId="13">'SANTA FE '!$1:$11</definedName>
    <definedName name="_xlnm.Print_Titles" localSheetId="14">'SEDE CENTRAL'!$1:$11</definedName>
  </definedNames>
  <calcPr fullCalcOnLoad="1"/>
</workbook>
</file>

<file path=xl/comments13.xml><?xml version="1.0" encoding="utf-8"?>
<comments xmlns="http://schemas.openxmlformats.org/spreadsheetml/2006/main">
  <authors>
    <author>Griselda Cobas </author>
  </authors>
  <commentList>
    <comment ref="E47" authorId="0">
      <text>
        <r>
          <rPr>
            <b/>
            <sz val="8"/>
            <rFont val="Tahoma"/>
            <family val="0"/>
          </rPr>
          <t>Griselda Cobas :</t>
        </r>
        <r>
          <rPr>
            <sz val="8"/>
            <rFont val="Tahoma"/>
            <family val="0"/>
          </rPr>
          <t xml:space="preserve">
OBSERVACIÓN ES GRATUITA ?</t>
        </r>
      </text>
    </comment>
  </commentList>
</comments>
</file>

<file path=xl/comments16.xml><?xml version="1.0" encoding="utf-8"?>
<comments xmlns="http://schemas.openxmlformats.org/spreadsheetml/2006/main">
  <authors>
    <author>Griselda Cobas </author>
  </authors>
  <commentList>
    <comment ref="E94" authorId="0">
      <text>
        <r>
          <rPr>
            <b/>
            <sz val="8"/>
            <rFont val="Tahoma"/>
            <family val="0"/>
          </rPr>
          <t>Griselda Cobas :</t>
        </r>
        <r>
          <rPr>
            <sz val="8"/>
            <rFont val="Tahoma"/>
            <family val="0"/>
          </rPr>
          <t xml:space="preserve">
OBSERVACIÓN ES GRATUITA ?</t>
        </r>
      </text>
    </comment>
  </commentList>
</comments>
</file>

<file path=xl/comments6.xml><?xml version="1.0" encoding="utf-8"?>
<comments xmlns="http://schemas.openxmlformats.org/spreadsheetml/2006/main">
  <authors>
    <author>Griselda Cobas </author>
  </authors>
  <commentList>
    <comment ref="D76" authorId="0">
      <text>
        <r>
          <rPr>
            <b/>
            <sz val="8"/>
            <rFont val="Tahoma"/>
            <family val="0"/>
          </rPr>
          <t>Griselda Cobas :</t>
        </r>
        <r>
          <rPr>
            <sz val="8"/>
            <rFont val="Tahoma"/>
            <family val="0"/>
          </rPr>
          <t xml:space="preserve">
CANTIDAD MODIFICADA PARA COMPLETAR TOTAL ORIGINAL 4 A 1000</t>
        </r>
      </text>
    </comment>
    <comment ref="D74" authorId="0">
      <text>
        <r>
          <rPr>
            <b/>
            <sz val="8"/>
            <rFont val="Tahoma"/>
            <family val="0"/>
          </rPr>
          <t>Griselda Cobas :</t>
        </r>
        <r>
          <rPr>
            <sz val="8"/>
            <rFont val="Tahoma"/>
            <family val="0"/>
          </rPr>
          <t xml:space="preserve">
CANTIDAD MODIFICADA PARA COMPLETAR TOTAL ORIGINAL 6 A 650
</t>
        </r>
      </text>
    </comment>
    <comment ref="D75" authorId="0">
      <text>
        <r>
          <rPr>
            <b/>
            <sz val="8"/>
            <rFont val="Tahoma"/>
            <family val="0"/>
          </rPr>
          <t>Griselda Cobas :</t>
        </r>
        <r>
          <rPr>
            <sz val="8"/>
            <rFont val="Tahoma"/>
            <family val="0"/>
          </rPr>
          <t xml:space="preserve">
CANTIDAD MODIFICADA PARA COMPLETAR TOTAL ORIGINAL 3 A 1000</t>
        </r>
      </text>
    </comment>
  </commentList>
</comments>
</file>

<file path=xl/sharedStrings.xml><?xml version="1.0" encoding="utf-8"?>
<sst xmlns="http://schemas.openxmlformats.org/spreadsheetml/2006/main" count="8197" uniqueCount="896">
  <si>
    <t xml:space="preserve">Mantenimiento del Edificio </t>
  </si>
  <si>
    <t>Seguro oblig.por convenio oficina Gaiman</t>
  </si>
  <si>
    <t>PATENTES CENTRAL</t>
  </si>
  <si>
    <t>SERVICIO DE SEGURIDAD Y VIGILANCIA SEDE CENTRAL</t>
  </si>
  <si>
    <t>MAQUINARIA Y EQUIPOS DE PRODUCCIÓN SEDE CENTRAKL</t>
  </si>
  <si>
    <t>Escritorio melamina con 4 cajones, superior con llave tipo platinum</t>
  </si>
  <si>
    <t>Baul p/caja de pick up ranger oficial c/llave</t>
  </si>
  <si>
    <t>EQUIPOS VARIOS CENTRAL</t>
  </si>
  <si>
    <t>TOTAL PROGRAMA 16-  CONSOLIDADO</t>
  </si>
  <si>
    <t>TOTAL GENERAL</t>
  </si>
  <si>
    <t>TOTAL PROGRAMA 16-  CORRIENTES- MISIONES</t>
  </si>
  <si>
    <t>TOTAL PROGAMA 16- NOA NORTE</t>
  </si>
  <si>
    <t>TOTAL PROGRAMA 16- PATAGONIA NORTE</t>
  </si>
  <si>
    <t>TOTAL PROGRAMA 16- NOA SUR</t>
  </si>
  <si>
    <t>TOTAL PROGRAMA 16- SANTA FE</t>
  </si>
  <si>
    <t>TOTAL PROGRAMA 16- BS AS SUR</t>
  </si>
  <si>
    <t>Total 262</t>
  </si>
  <si>
    <t>Total 346</t>
  </si>
  <si>
    <t>Total 399</t>
  </si>
  <si>
    <t>Placas de corcho</t>
  </si>
  <si>
    <t>GUIA CASAFE PRODUCTOS FITOSANITARIOS</t>
  </si>
  <si>
    <t>PUBLICACIONES EN EL SECTOR AGROPECUARIO</t>
  </si>
  <si>
    <t>BOTIQUIN DE MANO</t>
  </si>
  <si>
    <t>ALGODÓN, ALCOHOL Y GASA</t>
  </si>
  <si>
    <t>AGENDA</t>
  </si>
  <si>
    <t>CARPETAS INSTITUCIONAL C/ SOLAPAS</t>
  </si>
  <si>
    <t>CARPETAS CARTULINA C/3 SOLAPASA OFICIO</t>
  </si>
  <si>
    <t>CORRECTOR LIQ. FRASCO</t>
  </si>
  <si>
    <t>CUADERNO INDICE 100 HOJAS ENCUADERNACION ESPIRAL RAYADO</t>
  </si>
  <si>
    <t>CUADERNO RAYADO 100 HOJAS C/ ESPIRAL OFICIO</t>
  </si>
  <si>
    <t>CUADERNO ESCOLAR TAPADURA RAYADO 100 H</t>
  </si>
  <si>
    <t>SELLOS DE 3 LINEAS DE 4.5 CM</t>
  </si>
  <si>
    <t>STIKER AUTOADHESIVO CON LOGO SENASA</t>
  </si>
  <si>
    <t>GOMAS, TINTA Y LAPIZ</t>
  </si>
  <si>
    <t>LAMPARA BAJO CONSUMO</t>
  </si>
  <si>
    <t>ADAPTADOR USB</t>
  </si>
  <si>
    <t>ESTABILIZADOR DE TENSION</t>
  </si>
  <si>
    <t>TAZAS Y PLATOS</t>
  </si>
  <si>
    <t>VASOS</t>
  </si>
  <si>
    <t>CUBIERTOS</t>
  </si>
  <si>
    <t>PLATOS</t>
  </si>
  <si>
    <t>CARTUCHO ORIGINAL PARA IMPRESORA HEWLETT PACKARD DESKJET 9300 - NEGRO</t>
  </si>
  <si>
    <t>CARTUCHO ORIGINAL PARA IMPRESORA HEWLETT PACKARD LASERJET 2022N</t>
  </si>
  <si>
    <t>ALQUILER DE EQUIPO DE COMPUTACION</t>
  </si>
  <si>
    <t>MANT. Y REPAR. DE VIAS DE COMUNICACIÓN</t>
  </si>
  <si>
    <t>MANT. DE SISTEMAS INFORMATICOS</t>
  </si>
  <si>
    <t>MANT. DE EQUIPOS DE AIRE ACONDICIONADO</t>
  </si>
  <si>
    <t>AMORTIZACION VEHICULOS AFECTADOS</t>
  </si>
  <si>
    <t>PATENTES VEHICULOS AFECTADO</t>
  </si>
  <si>
    <t>PATENTES VEHICULOS OFICIALES</t>
  </si>
  <si>
    <t>PICK-UP</t>
  </si>
  <si>
    <t>PICK-UP (CITRICOS)</t>
  </si>
  <si>
    <t>HELADERA CON FREEZER</t>
  </si>
  <si>
    <t>LUPA DE MANO 30 X</t>
  </si>
  <si>
    <t>LUPA BINOCULAR CON AUMENTO DE 65 X</t>
  </si>
  <si>
    <t>CATRE PARA VISTEO DE GRANOS</t>
  </si>
  <si>
    <t>PINZAS PARA VISTEO DE GRANOS</t>
  </si>
  <si>
    <t>BALANZA 200 X 0,1 GR</t>
  </si>
  <si>
    <t>TERMOMETRO DE PRECISION C. CERT. CALIBR</t>
  </si>
  <si>
    <t>TERMOMETRO PINCHA FRUTA</t>
  </si>
  <si>
    <t>FILTROS PARA VAPORES</t>
  </si>
  <si>
    <t>CENTRAL TELEFONICA</t>
  </si>
  <si>
    <t>HERRAMIENTAS</t>
  </si>
  <si>
    <t>IMPRESORA HP CON SCANNER Y FOTOCOPIADORA</t>
  </si>
  <si>
    <t>CAÑON PROYECTOR</t>
  </si>
  <si>
    <t>UPS (ESTABILIZADOR Y FUENTE DE ENERGIA)</t>
  </si>
  <si>
    <t>DISCO RIGIDO DE 200 GB</t>
  </si>
  <si>
    <t>ESTANTERIA METALICA DE 200X90X30 CM</t>
  </si>
  <si>
    <t>SILLAS SIN RUEDAS</t>
  </si>
  <si>
    <t>MESA APOYO PC 0,9 X 0,54 X 0,74 CM</t>
  </si>
  <si>
    <t>FICHEROS COLGANTES 100 X 160 CM</t>
  </si>
  <si>
    <t>VENTILADORES PALAS METALICAS GIRATORIO TURBO</t>
  </si>
  <si>
    <t>MATAFUEGO MANUAL POLVO SECO 5 KG</t>
  </si>
  <si>
    <t>CAMARA WEB CAMS</t>
  </si>
  <si>
    <t>TOTAL PROGRAMA 16- LA PAMPA SAN LUIS</t>
  </si>
  <si>
    <t>TOTAL PROGRAMA 16- CUYO</t>
  </si>
  <si>
    <t>CAMPERA DE INVIERNO DOBLE TIPO COLUMBIA</t>
  </si>
  <si>
    <t>TERMOMETRO DE 100º C</t>
  </si>
  <si>
    <t>MOTOSIERRA</t>
  </si>
  <si>
    <t xml:space="preserve">PULVERIZADOR DE 3 PUNTOS </t>
  </si>
  <si>
    <t>CANDADOS</t>
  </si>
  <si>
    <t xml:space="preserve">FILTROS PARA VEHICULOS </t>
  </si>
  <si>
    <t>FILTROS PARA GAS ORGANICO</t>
  </si>
  <si>
    <t>Boletin oficial</t>
  </si>
  <si>
    <t>Diarios locales</t>
  </si>
  <si>
    <t>PAQx100</t>
  </si>
  <si>
    <t>Bolsas para muestra</t>
  </si>
  <si>
    <t>Precintos metalicos</t>
  </si>
  <si>
    <t>REPUESTOS Y ACCESORIOS DEL AUTOMOTOR</t>
  </si>
  <si>
    <t>Total 219</t>
  </si>
  <si>
    <t>par</t>
  </si>
  <si>
    <t>talonario</t>
  </si>
  <si>
    <t>AFTI</t>
  </si>
  <si>
    <t>botella 500cc</t>
  </si>
  <si>
    <t>bolsa x 500gr</t>
  </si>
  <si>
    <t>caja x 20</t>
  </si>
  <si>
    <t>bidon x 2 lts</t>
  </si>
  <si>
    <t>hacha acero forjado con cabo de madera</t>
  </si>
  <si>
    <t>pala acero forjado 1/1 luna ancha con cabo largo de madera con empuñadura</t>
  </si>
  <si>
    <t>palanca forestal de apeo o volteo</t>
  </si>
  <si>
    <t>forcipula calibre de aluminio p/árboles graduado 50 cm tipo Haglof</t>
  </si>
  <si>
    <t>mts</t>
  </si>
  <si>
    <t>soga polietileno</t>
  </si>
  <si>
    <t>machete acero laminado, pulido y afilado con mango polipropileno</t>
  </si>
  <si>
    <t>punteras marillo de repuesto</t>
  </si>
  <si>
    <t>autobrillo p/pisos</t>
  </si>
  <si>
    <t xml:space="preserve">brillo p/muebles </t>
  </si>
  <si>
    <t>cif baño</t>
  </si>
  <si>
    <t>esponja p/vajilla</t>
  </si>
  <si>
    <t>franela multiuso</t>
  </si>
  <si>
    <t>guantes de latex</t>
  </si>
  <si>
    <t>jabon de tocador</t>
  </si>
  <si>
    <t>lavandina</t>
  </si>
  <si>
    <t>pastilla desodorante p/inodoros</t>
  </si>
  <si>
    <t>lamparas 100 kW</t>
  </si>
  <si>
    <t>repuestos para camioneta</t>
  </si>
  <si>
    <t>toner para fotocopiadora Brother MFC-8460N</t>
  </si>
  <si>
    <t>toner para fotocopiadora Aficio FX200L</t>
  </si>
  <si>
    <t>cartucho original impresora HP PHOTOSMART C6280 C 8721W Negro</t>
  </si>
  <si>
    <t>cartucho original impresora HP PHOTOSMART C6280 C 9358W Color</t>
  </si>
  <si>
    <t>cartucho original impresora HP PHOTOSMART C6280 C 8773W Color</t>
  </si>
  <si>
    <t>cartucho original impresora HP PHOTOSMART C6280 C 8771W Color</t>
  </si>
  <si>
    <t>cartucho original impresora HP PHOTOSMART C6280 C 8772W Color</t>
  </si>
  <si>
    <t>cartucho original impresora HP PHOTOSMART C6280 C 9357W Color</t>
  </si>
  <si>
    <t>repuestos para motosierra</t>
  </si>
  <si>
    <t>rollo x 100 mts</t>
  </si>
  <si>
    <t>mensual</t>
  </si>
  <si>
    <t>alquiler dispenser de agua</t>
  </si>
  <si>
    <t>seguro oblig.por convenio oficina Gaiman</t>
  </si>
  <si>
    <t>mesa PC c/bandeja corrediza, medidas 1,4 x 0,7 tipo platinum</t>
  </si>
  <si>
    <t>baul p/caja de pick up ranger oficial c/llave</t>
  </si>
  <si>
    <t>Total 438</t>
  </si>
  <si>
    <t>lupa de mano</t>
  </si>
  <si>
    <t>termómetros</t>
  </si>
  <si>
    <t>batidora con pie y bolws 300 w, 5 velocidades</t>
  </si>
  <si>
    <t>Total 215</t>
  </si>
  <si>
    <t>Total 252</t>
  </si>
  <si>
    <t>DIRECCIÓN NACIONAL DE PROTECCIÓN VEGETAL-CENTRO REGIONAL CÓRDOBA</t>
  </si>
  <si>
    <t>TOTAL PROGRAMA 16-  CÓRDOBA</t>
  </si>
  <si>
    <t>SERVICIO NACIONAL DE SANIDAD Y CALIDAD AGROALIMENTARIA</t>
  </si>
  <si>
    <t>DEPARTAMENTO COMPRAS, SUMINISTROS Y PATRIMONIO</t>
  </si>
  <si>
    <t>ENTIDAD: 623</t>
  </si>
  <si>
    <t xml:space="preserve">UNIDAD EJECUTORA: </t>
  </si>
  <si>
    <t>PARTIDA PARCIAL</t>
  </si>
  <si>
    <t>UNIDAD DE MEDIDA</t>
  </si>
  <si>
    <t>DENOMINACIÓN DEL BIEN</t>
  </si>
  <si>
    <t>INCISO 2</t>
  </si>
  <si>
    <t>KILO</t>
  </si>
  <si>
    <t>CAFÉ INSTANTÁNEO</t>
  </si>
  <si>
    <t>CAFÉ MOLIDO TOSTADO</t>
  </si>
  <si>
    <t xml:space="preserve">AZÚCAR </t>
  </si>
  <si>
    <t>CAJA 
X 800 SOBRES</t>
  </si>
  <si>
    <t>Caja 
x 400 sobres</t>
  </si>
  <si>
    <t>Caja x 400 sobres</t>
  </si>
  <si>
    <t xml:space="preserve">EDULCORANTE </t>
  </si>
  <si>
    <t>Caja x 100</t>
  </si>
  <si>
    <t xml:space="preserve">TE - Saquitos </t>
  </si>
  <si>
    <t>YERBA -paquete</t>
  </si>
  <si>
    <t>YERBA - Saquitos</t>
  </si>
  <si>
    <t xml:space="preserve">BIDÓN </t>
  </si>
  <si>
    <t>Bidones de Agua</t>
  </si>
  <si>
    <t>REUNIÓN</t>
  </si>
  <si>
    <t xml:space="preserve">REFRIGERIO </t>
  </si>
  <si>
    <t>CAJA X 30 SOBRES</t>
  </si>
  <si>
    <t>LECHE DESCREMADA</t>
  </si>
  <si>
    <t>Total 211</t>
  </si>
  <si>
    <t>GLOBAL</t>
  </si>
  <si>
    <t>PRODUCTOS AGROFORESTALES</t>
  </si>
  <si>
    <t>Total 214</t>
  </si>
  <si>
    <t>UNIDAD</t>
  </si>
  <si>
    <t>HILOS PARA EMBALAJE</t>
  </si>
  <si>
    <t>Total 221</t>
  </si>
  <si>
    <t>PRENDAS DE VESTIR GRAL</t>
  </si>
  <si>
    <t xml:space="preserve">BORCEGUÍES </t>
  </si>
  <si>
    <t>BUZO POLAR</t>
  </si>
  <si>
    <t>PAR</t>
  </si>
  <si>
    <t>CALZADO BOTAS</t>
  </si>
  <si>
    <t>CALZADO BOTAS GOMA</t>
  </si>
  <si>
    <t>CAMISAS MANGA LARGA</t>
  </si>
  <si>
    <t>CAMISAS tipo ombú</t>
  </si>
  <si>
    <t>CAMPERA DE ABRIGO</t>
  </si>
  <si>
    <t>CAMPERA ROMPEVIENTOS</t>
  </si>
  <si>
    <t>CHALECOS</t>
  </si>
  <si>
    <t>ENTERITOS BLANCOS DESCARTABLES</t>
  </si>
  <si>
    <t>GORRAS</t>
  </si>
  <si>
    <t>GUANTE ANTICORTE P/TRABAJAR CON MOTOSIERRA</t>
  </si>
  <si>
    <t>GUANTES DE ABRIGO</t>
  </si>
  <si>
    <t>GUANTES DE TRABAJO TIPO TELA</t>
  </si>
  <si>
    <t>GUARDAPOLVO</t>
  </si>
  <si>
    <t>OVEROLES</t>
  </si>
  <si>
    <t>PANTALÓN ANTICORTE P/TRABAJAR CON MOTOSIERRA</t>
  </si>
  <si>
    <t>PANTALÓN TRABAJO</t>
  </si>
  <si>
    <t>PANTALONES tipo ombú</t>
  </si>
  <si>
    <t>REMERAS</t>
  </si>
  <si>
    <t>UNIFORMES FEMENINO</t>
  </si>
  <si>
    <t>ZAPATOS DE SEGURIDAD PUNTA ACERO</t>
  </si>
  <si>
    <t>Total 222</t>
  </si>
  <si>
    <t>TOALLAS</t>
  </si>
  <si>
    <t>REPASADORES</t>
  </si>
  <si>
    <t>CORTINAS</t>
  </si>
  <si>
    <t>Total 223</t>
  </si>
  <si>
    <t>RESMA</t>
  </si>
  <si>
    <t>RESMA A4</t>
  </si>
  <si>
    <t>RESMA OFICIO</t>
  </si>
  <si>
    <t>ROLLO PARA FAX</t>
  </si>
  <si>
    <t>FILM PARA FAX     KX-FA57A     (Panasonic modelo KX-FHD333)</t>
  </si>
  <si>
    <t>PAQ.X 10</t>
  </si>
  <si>
    <t>ROLLO DE MAQUINA DE CALCULAR 5,7 CM. X 50 M.</t>
  </si>
  <si>
    <t xml:space="preserve">Papeles para Plotters Pizzini Calco Vegetal 90 grs 90 cm. x 50 mts  </t>
  </si>
  <si>
    <t>Total 231</t>
  </si>
  <si>
    <t>FORMULARIO CONTINUO ORIGINAL</t>
  </si>
  <si>
    <t>FORMULARIO CONTINUO X DUPLICADO</t>
  </si>
  <si>
    <t>Total 232</t>
  </si>
  <si>
    <t>ACTAS DE CONSTATACIÓN</t>
  </si>
  <si>
    <t>AFICHES</t>
  </si>
  <si>
    <t>CERTIFICADO DE HABILITACIÓN DE VIVEROS DE PALMERAS ORNAMENTALES DE EXPORTACIÓN</t>
  </si>
  <si>
    <t>Certificado de inscripción fitosanitaria de viveros</t>
  </si>
  <si>
    <t>CERTIFICADO FITOSANITARIO COMPLEMENTARIO</t>
  </si>
  <si>
    <t>CERTIFICADOS FITOSANITARIOS DE EXPORTACIÓN</t>
  </si>
  <si>
    <t>CERTIFICADOS FITOSANITARIOS DE FUMIGACIÓN</t>
  </si>
  <si>
    <t>CERTIFICADOS FITOSANITARIOS DE IMPORTACIÓN</t>
  </si>
  <si>
    <t>CERTIFICADOS FITOSANITARIOS DE PREEXPORTACIÓN</t>
  </si>
  <si>
    <t>CONTROL TRAFICO FEDERAL DE PAPA</t>
  </si>
  <si>
    <t>DOCUMENTO DE TRANSITO DE PRODUCTOS FRUTIHORTICOLAS  FRESCOS</t>
  </si>
  <si>
    <t>GUÍA DE TRANSITO DE PLANTAS Y/O SUS PARTES</t>
  </si>
  <si>
    <t>HOJA MEMBRETADA</t>
  </si>
  <si>
    <t>PRODUCTOS DE ARTES GRAFICAS (FOLLETOS)</t>
  </si>
  <si>
    <t>SOLICITUD DE INSCRIPCIÓN DE VIVEROS DE PALMERAS ORNAMENTALES DE EXPORTACIÓN</t>
  </si>
  <si>
    <t>Total 233</t>
  </si>
  <si>
    <t>CAJA x 100</t>
  </si>
  <si>
    <t>ARANDELAS DE CARTÓN</t>
  </si>
  <si>
    <t>CINTA DE PAPEL ADHESIVAS 10mm X 50 metros</t>
  </si>
  <si>
    <t>CINTA DE PAPEL ADHESIVAS 12mm X 50 metros</t>
  </si>
  <si>
    <t>ROLLO</t>
  </si>
  <si>
    <t>PAPEL HIGIÉNICO</t>
  </si>
  <si>
    <t>PAQ.X 3</t>
  </si>
  <si>
    <t>ROLLOS PAPEL COCINA</t>
  </si>
  <si>
    <t xml:space="preserve">PAQ.X 70 </t>
  </si>
  <si>
    <t>SERVILLETAS DE PAPEL</t>
  </si>
  <si>
    <t>CAJA X 250</t>
  </si>
  <si>
    <t xml:space="preserve">SOBRE BLANCO BOLSA C/MEMBRETE </t>
  </si>
  <si>
    <t>SOBRE BLANCO CARTA C/ MEMBRETE X250</t>
  </si>
  <si>
    <t>SOBRES MANILA (BOLSA)  250 x 353 Mm.</t>
  </si>
  <si>
    <t>SOBRES MANILA (BOLSA)  240 x 300 Mm.</t>
  </si>
  <si>
    <t>SOBRES MANILA (BOLSA) 205 x 280 Mm.</t>
  </si>
  <si>
    <t>SOBRES MANILA (BOLSA) 125 x 190 Mm.</t>
  </si>
  <si>
    <t>PACK POR 100</t>
  </si>
  <si>
    <t>SOBRES A 4 PAPEL MADERA</t>
  </si>
  <si>
    <t>CAJA X 100</t>
  </si>
  <si>
    <t>SOBRES BOLSA A 4</t>
  </si>
  <si>
    <t>SOBRES BOLSA OFICIO</t>
  </si>
  <si>
    <t>SOBRES OFICIO PAPEL MADERA</t>
  </si>
  <si>
    <t>Total 234</t>
  </si>
  <si>
    <t xml:space="preserve">Unidad </t>
  </si>
  <si>
    <t>LIBROS, REVISTAS Y PERIÓDICOS GENERAL</t>
  </si>
  <si>
    <t>Total 235</t>
  </si>
  <si>
    <t>Cubiertas</t>
  </si>
  <si>
    <t>Cubiertas y cámaras de aire CAMIONETAS</t>
  </si>
  <si>
    <t>Cubiertas y cámaras de aire P/CAMIONES UNIMOG</t>
  </si>
  <si>
    <t>Total 244</t>
  </si>
  <si>
    <t>LITRO</t>
  </si>
  <si>
    <t>IMIDACLOPRID</t>
  </si>
  <si>
    <t>DESINFECTANTE</t>
  </si>
  <si>
    <t>RATICIDA</t>
  </si>
  <si>
    <t>CLORPIRIFOS</t>
  </si>
  <si>
    <t>INSECTICIDAS FUMIGANTES Y OTROS</t>
  </si>
  <si>
    <t>Total 254</t>
  </si>
  <si>
    <t>PINTURA EN AEROSOL</t>
  </si>
  <si>
    <t>PINTURA SINTÉTICA</t>
  </si>
  <si>
    <t>PINTURA ESMALTE</t>
  </si>
  <si>
    <t>PINTURA LÁTEX</t>
  </si>
  <si>
    <t>TINTAS, PINTURAS Y COLORANTES</t>
  </si>
  <si>
    <t>Total 255</t>
  </si>
  <si>
    <t>COMBUSTIBLE</t>
  </si>
  <si>
    <t>LUBRICANTES</t>
  </si>
  <si>
    <t>Total 256</t>
  </si>
  <si>
    <t>Bolsas de Muestras</t>
  </si>
  <si>
    <t>Bolsas de residuos</t>
  </si>
  <si>
    <t>CAJA DE HERRAMIENTAS PLÁSTICA</t>
  </si>
  <si>
    <t>Frascos para insectos</t>
  </si>
  <si>
    <t>Precintos comunes</t>
  </si>
  <si>
    <t>Precintos especiales</t>
  </si>
  <si>
    <t>Productos de material plástico</t>
  </si>
  <si>
    <t>RECIPIENTE PLÁSTICO GIGANTE</t>
  </si>
  <si>
    <t>Total 258</t>
  </si>
  <si>
    <t>Unidad</t>
  </si>
  <si>
    <t>Destornillador</t>
  </si>
  <si>
    <t>ESPÁTULA</t>
  </si>
  <si>
    <t>MARTILLO</t>
  </si>
  <si>
    <t>PALA DE PUNTA</t>
  </si>
  <si>
    <t>PALITA DE JARDINERÍA</t>
  </si>
  <si>
    <t>PINZAS</t>
  </si>
  <si>
    <t>PUNZÓN</t>
  </si>
  <si>
    <t>PUNZÓN (punteras especificas de martillo inoculador)</t>
  </si>
  <si>
    <t>Total 275</t>
  </si>
  <si>
    <t>LLAVES COPIAS</t>
  </si>
  <si>
    <t>cerradura/pasadores</t>
  </si>
  <si>
    <t>Total 279</t>
  </si>
  <si>
    <t>Aerosol de ambiente</t>
  </si>
  <si>
    <t>LIMPIADOR EN CREMA</t>
  </si>
  <si>
    <t xml:space="preserve"> LITRO</t>
  </si>
  <si>
    <t>DETERGENTE</t>
  </si>
  <si>
    <t>ESCOBA</t>
  </si>
  <si>
    <t>LIMPIA VIDRIOS</t>
  </si>
  <si>
    <t>LIMPIADOR DE TECLADOS, CPU Y MONITORES</t>
  </si>
  <si>
    <t>REJILLA</t>
  </si>
  <si>
    <t>SECADORES</t>
  </si>
  <si>
    <t>TRAPO DE PISO</t>
  </si>
  <si>
    <t>Total 291</t>
  </si>
  <si>
    <t>UNID.</t>
  </si>
  <si>
    <t>ABROCHADORA METÁLICA 21/6 T/ MIT PINTADA</t>
  </si>
  <si>
    <t xml:space="preserve">ABROCHADORA PINZA Nº 50  Metálica  </t>
  </si>
  <si>
    <t xml:space="preserve">ABROCHADORA PINZA Nº 50 Metálica  PINTADA </t>
  </si>
  <si>
    <t>ABROCHADORA PINZA Nº 50 Texturada</t>
  </si>
  <si>
    <t>ADHESIVO SINT. T/ BOLIGOMA  X 50 ML</t>
  </si>
  <si>
    <t>ADHESIVO VINÍLICO X 1 LT</t>
  </si>
  <si>
    <t xml:space="preserve">ALMOHADILLA P/ SELLOS Nº 2  PLÁSTICA 125 X 80 Mm. S/ TINTA </t>
  </si>
  <si>
    <t xml:space="preserve">ALMOHADILLA P/ SELLOS Nº 3  PLÁSTICA 150 X 80 Mm. S/ TINTA </t>
  </si>
  <si>
    <t>ANILLO PLÁSTICO PARA ENCUADERNAR DE 12 MM. DE DIAM.</t>
  </si>
  <si>
    <t>UNID</t>
  </si>
  <si>
    <t>ANILLO PLÁSTICO PARA ENCUADERNAR DE 19 MM. DE DIAM.</t>
  </si>
  <si>
    <t>ANILLO PLÁSTICO PARA ENCUADERNAR DE 24 MM. DE DIAM.</t>
  </si>
  <si>
    <t>ANILLO PLÁSTICO PARA ENCUADERNAR DE 42 Mm. DE DIAM.</t>
  </si>
  <si>
    <t>CAJA X 12</t>
  </si>
  <si>
    <t>APRIETA PAPEL METÁLICO 28 Mm. T/ BINDER</t>
  </si>
  <si>
    <t>APRIETA PAPEL METÁLICO 32 Mm. T/ BINDER</t>
  </si>
  <si>
    <t>APRIETA PAPEL METÁLICO 50 Mm. T/ BINDER</t>
  </si>
  <si>
    <t>BANDEJA  1 PISO ACRÍLICO</t>
  </si>
  <si>
    <t>BOLSA X 1000GRS</t>
  </si>
  <si>
    <t>BANDAS ELÁSTICAS COLOR NATURAL  40 MM. ESPESOR 1,5 Mm.</t>
  </si>
  <si>
    <t xml:space="preserve">BIBLIORATO CARTÓN C/ LOMO DE TELA  OFICIO C/ PALANCA METÁLICA  2 ANILLOS </t>
  </si>
  <si>
    <t xml:space="preserve">BIBLIORATO PLÁSTICO A4 C/ PALANCA METÁLICA  2 ANILLOS </t>
  </si>
  <si>
    <t xml:space="preserve">BIBLIORATO PLÁSTICO CARTA C/ PALANCA METÁLICA  2 ANILLOS </t>
  </si>
  <si>
    <t xml:space="preserve">BIBLIORATO PLÁSTICO OFICIO C/ PALANCA METÁLICA  2 ANILLOS </t>
  </si>
  <si>
    <t>CAJA X 50</t>
  </si>
  <si>
    <t>BOLÍGRAFO BIC CRISTAL COLORES VARIOS</t>
  </si>
  <si>
    <t>BOLÍGRAFO TIPO BIC - COLOR AZUL</t>
  </si>
  <si>
    <t>BOLÍGRAFO TIPO BIC - COLOR NEGRO</t>
  </si>
  <si>
    <t>BOLÍGRAFO TIPO BIC - COLOR ROJO</t>
  </si>
  <si>
    <t>BOLÍGRAFO TIPO BIC - COLOR VERDE</t>
  </si>
  <si>
    <t>CAJA X 1000</t>
  </si>
  <si>
    <t>BROCHE DORADO DOS PATAS  Nº 10</t>
  </si>
  <si>
    <t>BROCHE DORADO DOS PATAS  Nº 3</t>
  </si>
  <si>
    <t>BROCHE DORADO DOS PATAS  Nº 5</t>
  </si>
  <si>
    <t>BROCHE DORADO DOS PATAS  Nº 8</t>
  </si>
  <si>
    <t>BROCHE NEPACO PLÁSTICO</t>
  </si>
  <si>
    <t>BROCHES 23/10</t>
  </si>
  <si>
    <t xml:space="preserve">UNIDAD </t>
  </si>
  <si>
    <t>BROCHES P/ ABROCHADORA Nº 10</t>
  </si>
  <si>
    <t>BROCHES P/ ABROCHADORA Nº 21/6</t>
  </si>
  <si>
    <t>CAJA X 5000</t>
  </si>
  <si>
    <t>BROCHES P/ ABROCHADORA Nº 24/8</t>
  </si>
  <si>
    <t>BROCHES P/ ABROCHADORA Nº 26/6</t>
  </si>
  <si>
    <t>BROCHES P/ ABROCHADORA Nº 50</t>
  </si>
  <si>
    <t>BROCHES P/ ABROCHADORA Nº 64</t>
  </si>
  <si>
    <t>CAJA DE ARCHIVO   Plástica tapa volcada Legajo Azul 12 x An: 25 x P: 36 cm.</t>
  </si>
  <si>
    <t>CAJA DE ARCHIVO   Plástica tapa volcada oficio Azul 12 x An: 28 x P: 39 cm.</t>
  </si>
  <si>
    <t xml:space="preserve">CAJA DE ARCHIVO DE CARTÓN TAMAÑO 42 cm. X 32 X 25 C/ TAPA </t>
  </si>
  <si>
    <t xml:space="preserve">CAJA DE ARCHIVO DE CARTÓN TAMAÑO OFICIO 26,5 cm. X 38 X 39 </t>
  </si>
  <si>
    <t>Calendarios para porta calendarios</t>
  </si>
  <si>
    <t>CARPETA FIBRA NEGRA DOS ANILLOS 30 Mm. ( OFICIO )</t>
  </si>
  <si>
    <t>CARPETA PLÁSTICA CUBIERTA TRANSPARENTE  BASE OPACA C/BROCHE PLÁSTICO  ( A 4 )</t>
  </si>
  <si>
    <t>PAQ X 10</t>
  </si>
  <si>
    <t>CARPETA PLÁSTICA CUBIERTA TRANSPARENTE  BASE OPACA C/BROCHE PLÁSTICO  (OFICIO)</t>
  </si>
  <si>
    <t>CARPETAS COLGANTES C/ VENTANA DELTA TIPO PENDAFLEX O SIMILAR</t>
  </si>
  <si>
    <t xml:space="preserve">CD GRABABLE VIRGEN  </t>
  </si>
  <si>
    <t>CD GRABABLE VIRGEN  650 MB  74 MIN.</t>
  </si>
  <si>
    <t>CAJA X 10</t>
  </si>
  <si>
    <t xml:space="preserve">CD REGRABABLE VIRGEN  </t>
  </si>
  <si>
    <t>CESTO PIZZINI PLÁSTICO   20 x 28 cm.</t>
  </si>
  <si>
    <t>CAJA 35
UNIDADES</t>
  </si>
  <si>
    <t>Chinches DE COLORES TIPO GALERA</t>
  </si>
  <si>
    <t>CAJA 100
UNIDADES</t>
  </si>
  <si>
    <t>Chinches DORADAS</t>
  </si>
  <si>
    <t>CINTA ADHESIVA DE 12 MM. X 33 M. TIPO SCOTCH O SIMILAR</t>
  </si>
  <si>
    <t xml:space="preserve">CINTA ADHESIVA DE BIFAZ 12mm x 10 mts, pega de ambos lados  </t>
  </si>
  <si>
    <t>CINTA ADHESIVA DE PAPEL  T/ ENMASCARAR DE 18 Mm. 50 M</t>
  </si>
  <si>
    <t xml:space="preserve">CINTA P/ EMBALAJE  DE 48 MM. X 50 M TRANSPARENTE RESISTENTE A LA INTEMPERIE </t>
  </si>
  <si>
    <t>CLIPS METÁLICOS  Nº 3</t>
  </si>
  <si>
    <t>CLIPS METÁLICOS  Nº 4</t>
  </si>
  <si>
    <t>CLIPS METÁLICOS  Nº 5</t>
  </si>
  <si>
    <t>Contratapas para anilladora</t>
  </si>
  <si>
    <t>CORRECTOR LIQ. TIPO LÁPIZ DE 7 ML</t>
  </si>
  <si>
    <t>CUADERNO CUADRICULADOS 80 HOJAS C/ ESPIRAL CARTA</t>
  </si>
  <si>
    <t>CUADERNO RAYADO 80 HOJAS C/ ESPIRAL CARTA</t>
  </si>
  <si>
    <t xml:space="preserve">CUTER ANCHO CON GUÍA METÁLICA </t>
  </si>
  <si>
    <t xml:space="preserve">CUTER ANGOSTO CON GUÍA METÁLICA </t>
  </si>
  <si>
    <t>DISKETTES</t>
  </si>
  <si>
    <t>BOLSA X 100</t>
  </si>
  <si>
    <t>FOLIO TRANSP. A 4 DE POLIETILENO C/ BANDA DE REFUERZO NEGRA DE MULT. PERFORACIONES</t>
  </si>
  <si>
    <t>FOLIO TRANSP. OFICIO DE POLIETILENO C/ BANDA DE REFUERZO NEGRA DE MULT. PERFORACIONES</t>
  </si>
  <si>
    <t>GOMAS TINATA Y LÁPIZ BLANCO Y GRIS</t>
  </si>
  <si>
    <t xml:space="preserve">GOMAS TINTA Y LÁPIZ STAEDTLER </t>
  </si>
  <si>
    <t xml:space="preserve">BOBINA </t>
  </si>
  <si>
    <t>HILO PLÁSTICO ( BOBINA X 400 GRS.)</t>
  </si>
  <si>
    <t>LÁPIZ NEGRO FABER CASTELL</t>
  </si>
  <si>
    <t xml:space="preserve">LÁPIZ NEGRO. T/ STAEDLER O SÍMIL. S/ GOMA </t>
  </si>
  <si>
    <t>PACK POR 20</t>
  </si>
  <si>
    <t>LOMO P/ BIBLIORATO TAMAÑO OFICIO AUTOADHESIVO</t>
  </si>
  <si>
    <t xml:space="preserve">MARCADOR COMÚN. TRAZO FINO - NEGRO </t>
  </si>
  <si>
    <t>MARCADOR COMÚN. TRAZO FINO - ROJO</t>
  </si>
  <si>
    <t>MARCADOR INDELEBLE  PUNTA CHANFLEADA - AZUL</t>
  </si>
  <si>
    <t xml:space="preserve">MARCADOR INDELEBLE  PUNTA CHANFLEADA -NEGRO </t>
  </si>
  <si>
    <t>MARCADOR P/ PIZARRA AL AGUA - AZUL</t>
  </si>
  <si>
    <t xml:space="preserve">UNIDADES </t>
  </si>
  <si>
    <t xml:space="preserve">PAD PARA MOUSE  </t>
  </si>
  <si>
    <t>PAPEL CARBÓNICO  SIMPLE NEGRO  - OFICIO P/ MAQ. ESCRIBIR</t>
  </si>
  <si>
    <t>PAPEL MADERA 80 X 110 cm.</t>
  </si>
  <si>
    <t>PAPEL MADERA EMBALAR ROLLO 80 CM.X240 METROS</t>
  </si>
  <si>
    <t>PERFORADORA ( 2 ORIFICIOS ) METÁLICA C/GUÍA CENTRADORA -BASE ANTIDESLIZANTE -HASTA 30 HOJAS - BASE DE MADERA</t>
  </si>
  <si>
    <t xml:space="preserve">PORTA  CD   PARA 24 UNIDADES </t>
  </si>
  <si>
    <t>PORTA CALENDARIOS</t>
  </si>
  <si>
    <t>REGLA PLÁSTICA x 15 CM.</t>
  </si>
  <si>
    <t>REGLA PLÁSTICA x 20 CM.</t>
  </si>
  <si>
    <t>REGLA PLÁSTICA x 30 CM.</t>
  </si>
  <si>
    <t>pack.x 10</t>
  </si>
  <si>
    <t>REPUESTO HOJAS CUTTERS ANCHAS</t>
  </si>
  <si>
    <t>REPUESTO HOJAS CUTTERS ANGOSTAS</t>
  </si>
  <si>
    <t>RESALTADORES TRAZ.GRUESO 5 MM.ALTO BRILLO APTA P/ FAX TINTA PIGMENTADA - AMARILLO -</t>
  </si>
  <si>
    <t>RESALTADORES TRAZ.GRUESO 5 MM.ALTO BRILLO APTA P/ FAX TINTA PIGMENTADA - NARANJA -</t>
  </si>
  <si>
    <t>RESALTADORES TRAZ.GRUESO 5 MM.ALTO BRILLO APTA P/ FAX TINTA PIGMENTADA -ROSA -</t>
  </si>
  <si>
    <t>RESALTADORES TRAZ.GRUESO 5 MM.ALTO BRILLO APTA P/ FAX TINTA PIGMENTADA -VERDE -</t>
  </si>
  <si>
    <t>ROLLO PARA FAX 210 Mm. X 25 METROS</t>
  </si>
  <si>
    <t>SACAPUNTAS</t>
  </si>
  <si>
    <t xml:space="preserve">SELLOS NUMERADORES CARACTERES  5 Mm. </t>
  </si>
  <si>
    <t>PAQ. X 20</t>
  </si>
  <si>
    <t>SEPARADOR DE CARTULINA  OFICIO P/ DOS O TRES ANILLOS DE POSICIONES.</t>
  </si>
  <si>
    <t>TACO DE PAPEL AUTOADHESIVO 72 x 74 Mm.</t>
  </si>
  <si>
    <t>TACOS 9 CM. X 9 cm. - COLOR-</t>
  </si>
  <si>
    <t xml:space="preserve">TIJERA 21 CM. MANGO PLÁSTICO .CUERPO METÁLICO SIMÉTRICA </t>
  </si>
  <si>
    <t xml:space="preserve">TINTA P/ SELLOS DE GOMA  30 CC COLOR  - NEGRO - TIPO MARCA SEÑORITA </t>
  </si>
  <si>
    <t xml:space="preserve">TINTA P/ SELLOS DE GOMA  30 CC COLOR - AZUL- TIPO MARCA SEÑORITA </t>
  </si>
  <si>
    <t>TINTA PARA SELLOS METÁLICOS</t>
  </si>
  <si>
    <t>Total 292</t>
  </si>
  <si>
    <t>ALARGUE</t>
  </si>
  <si>
    <t>BALASTROS</t>
  </si>
  <si>
    <t>ESTABILIZADOR (UPS)</t>
  </si>
  <si>
    <t>LINTERNA</t>
  </si>
  <si>
    <t>PACK X 4</t>
  </si>
  <si>
    <t>PILAS ALCALINAS AA</t>
  </si>
  <si>
    <t>PACK X2</t>
  </si>
  <si>
    <t>PILAS RECARGABLES AA</t>
  </si>
  <si>
    <t>CARGADOR PILAS AA</t>
  </si>
  <si>
    <t>TUBOS FLUORESCENTES</t>
  </si>
  <si>
    <t>ZAPATILLA CON 5 TOMA CORRIENTES</t>
  </si>
  <si>
    <t>Total 293</t>
  </si>
  <si>
    <t>PACK X 1000</t>
  </si>
  <si>
    <t>CUBIEROS PLÁSTICOS</t>
  </si>
  <si>
    <t>PLATOS DESCATABLES PLÁSTICOS</t>
  </si>
  <si>
    <t xml:space="preserve">TAZAS </t>
  </si>
  <si>
    <t>PAQUETE DE 1000</t>
  </si>
  <si>
    <t xml:space="preserve">VASOS DESCARTABLES </t>
  </si>
  <si>
    <t>TIRAS X 1000</t>
  </si>
  <si>
    <t>VASOS TÉRMICOS</t>
  </si>
  <si>
    <t>Total 294</t>
  </si>
  <si>
    <t>BOTIQUÍN DE MANO</t>
  </si>
  <si>
    <t>BOTIQUÍN DE PARED</t>
  </si>
  <si>
    <t>Total 295</t>
  </si>
  <si>
    <t>CARTUCHO ORIGINAL PARA IMPRESORA  HEWLETT PACKARD LÁSER JET 1000/1005 Y 1200/12200 -- CÓDIGO  C7115A</t>
  </si>
  <si>
    <t>CARTUCHO ORIGINAL PARA IMPRESORA  HEWLETT PACKARD LÁSER JET 4250 -- CÓDIGO Q5942X</t>
  </si>
  <si>
    <t>CARTUCHO ORIGINAL PARA IMPRESORA CANON BJC 1000/1250/250 -- CÓDIGO BC-02 NEGRO</t>
  </si>
  <si>
    <t>CARTUCHO ORIGINAL PARA IMPRESORA CANON BJC 2100 -- CÓDIGO BC-20 NEGRO</t>
  </si>
  <si>
    <t>CARTUCHO ORIGINAL PARA IMPRESORA CANON BJC 2100 -- CÓDIGO BC-21-   E NEGRO/COLOR</t>
  </si>
  <si>
    <t>CARTUCHO ORIGINAL PARA IMPRESORA EPSON C-63/65/83/ -- CÓDIGO T046120 NEGRO</t>
  </si>
  <si>
    <t>CARTUCHO ORIGINAL PARA IMPRESORA EPSON C-63/65/83/ -- CÓDIGO T047220 COLOR</t>
  </si>
  <si>
    <t>CARTUCHO ORIGINAL PARA IMPRESORA EPSON C-87 -- CÓDIGO CAIEPTO63120 NEGRO</t>
  </si>
  <si>
    <t>CARTUCHO ORIGINAL PARA IMPRESORA EPSON C-87 -- CÓDIGO CAIT063320 MAGENTA</t>
  </si>
  <si>
    <t>CARTUCHO ORIGINAL PARA IMPRESORA EPSON C-87 --CÓDIGO 
TO63120 NEGRO</t>
  </si>
  <si>
    <t>CARTUCHO ORIGINAL PARA IMPRESORA EPSON C-87 -- CÓDIGO CAIT063420 AMARILLA</t>
  </si>
  <si>
    <t>CARTUCHO ORIGINAL PARA IMPRESORA EPSON C-87 -- CÓDIGO CAITL063220 CYAN</t>
  </si>
  <si>
    <t>TWIN PACKS</t>
  </si>
  <si>
    <t>CARTUCHO ORIGINAL PARA IMPRESORA EPSON STYLUS 480 -- CÓDIGO T013201 NEGRO / T014201 COLOR</t>
  </si>
  <si>
    <t xml:space="preserve">CARTUCHO ORIGINAL PARA IMPRESORA EPSON STYLUS 600 -- CÓDIGO S020093 NEGRO/ S020089 COLOR </t>
  </si>
  <si>
    <t>CARTUCHO ORIGINAL PARA IMPRESORA EPSON STYLUS 777 -- CÓDIGO T017201 NEGRO / T018201 COLOR</t>
  </si>
  <si>
    <t>CARTUCHO ORIGINAL PARA IMPRESORA HEWLETT PACKARD 895 CXI/NEGRO.</t>
  </si>
  <si>
    <t>CARTUCHO ORIGINAL PARA IMPRESORA HEWLETT PACKARD DESKJET 2360 COLOR (HP 22)</t>
  </si>
  <si>
    <t>CARTUCHO ORIGINAL PARA IMPRESORA HEWLETT PACKARD DESKJET 2360 NEGRO ( HP 21)</t>
  </si>
  <si>
    <t>CARTUCHO ORIGINAL PARA IMPRESORA HEWLETT PACKARD DESKJET 3320/3535/3550 -- CÓDIGO C8727A NEGRO (HP27)</t>
  </si>
  <si>
    <t>CARTUCHO ORIGINAL PARA IMPRESORA HEWLETT PACKARD DESKJET 3320/3535/3550 -- CÓDIGO C8728A COLOR (HP28)</t>
  </si>
  <si>
    <t>CARTUCHO ORIGINAL PARA IMPRESORA HEWLETT PACKARD DESKJET 5440 – CÓDIGO C9361WL COLOR</t>
  </si>
  <si>
    <t>CARTUCHO ORIGINAL PARA IMPRESORA HEWLETT PACKARD DESKJET 5650 – CÓDIGO C6657A COLOR (HP57)</t>
  </si>
  <si>
    <t>CARTUCHO ORIGINAL PARA IMPRESORA HEWLETT PACKARD DESKJET 5940 COLOR   (Cartucho HP 97 - C9363W)</t>
  </si>
  <si>
    <t>CARTUCHO ORIGINAL PARA IMPRESORA HEWLETT PACKARD DESKJET 5940 NEGRO (Cartucho HP 96 - C8767W)</t>
  </si>
  <si>
    <t>CARTUCHO ORIGINAL PARA IMPRESORA HEWLETT PACKARD DESKJET 610c/640c -- CÓDIGO C6614D COLOR ( HP 20 Twin Pack)</t>
  </si>
  <si>
    <t>CARTUCHO ORIGINAL PARA IMPRESORA HEWLETT PACKARD DESKJET 610c/694c/600/640c/670c/692c695c -- CÓDIGO 51649A COLOR (HP29)</t>
  </si>
  <si>
    <t>Pack x 2</t>
  </si>
  <si>
    <t>CARTUCHO ORIGINAL PARA IMPRESORA HEWLETT PACKARD DESKJET 694c/600//670c/692c/695c --  CÓDIGO 51629A NEGRO (HP29)</t>
  </si>
  <si>
    <t>CARTUCHO ORIGINAL PARA IMPRESORA HEWLETT PACKARD DESKJET 810c/840c/PSC 500 --  CÓDIGO C6615NL  NEGRO HP15</t>
  </si>
  <si>
    <t>CARTUCHO ORIGINAL PARA IMPRESORA HEWLETT PACKARD DESKJET 830c/710/720/880c/930c/870cxi -- CÓDIGO 51645A NEGRO (HP45)</t>
  </si>
  <si>
    <t>CARTUCHO ORIGINAL PARA IMPRESORA HEWLETT PACKARD DESKJET 840c – CÓDIGO C6625A COLOR (HP17)</t>
  </si>
  <si>
    <t>CARTUCHO ORIGINAL PARA IMPRESORA HEWLETT PACKARD DESKJET 9300c – CÓDIGO C6578D COLOR (HP78)</t>
  </si>
  <si>
    <t>CINTA PARA IMPRESORA  LX 300</t>
  </si>
  <si>
    <t>CINTA ORIGINAL PARA IMPRESORA EPSON DFX 5000/DFX 8000 -- CÓDIGO 8766</t>
  </si>
  <si>
    <t>CINTA ORIGINAL PARA IMPRESORA EPSON FX 1170 -- CÓDIGO 8755</t>
  </si>
  <si>
    <t>CINTA ORIGINAL PARA IMPRESORA EPSON LQ 1070 -- CÓDIGO 7754</t>
  </si>
  <si>
    <t>CINTA ORIGINAL PARA IMPRESORA EPSON LQ-590 – CÓDIGO S015337</t>
  </si>
  <si>
    <t>TONER ORIGINAL PARA FOCOPIADORA/IMPRESORA KYOCERA MODELO KM 1820 LA</t>
  </si>
  <si>
    <t>TONER ORIGINAL PARA IMPRESORA HEWLETT PACKARD LÁSER JET 1015 -- CÓDIGO Q2612A</t>
  </si>
  <si>
    <t>TONER ORIGINAL PARA IMPRESORA HEWLETT PACKARD LÁSER JET 1100 -- CÓDIGO C4092A/ CINTA</t>
  </si>
  <si>
    <t>TONER ORIGINAL PARA IMPRESORA HEWLETT PACKARD LÁSER JET 2100 – CÓDIGO C4096A</t>
  </si>
  <si>
    <t>TONER ORIGINAL PARA IMPRESORA HEWLETT PACKARD LÁSER JET 2300 -- CÓDIGO Q2610</t>
  </si>
  <si>
    <t>TONER ORIGINAL PARA IMPRESORA HEWLETT PACKARD LÁSER JET 2600n-- CÓDIGO TOIHPQ6001A CYAN</t>
  </si>
  <si>
    <t>TONER ORIGINAL PARA IMPRESORA HEWLETT PACKARD LÁSER JET 2600n-- CÓDIGO TOIHPQ6002A AMARILLO</t>
  </si>
  <si>
    <t>TONER ORIGINAL PARA IMPRESORA HEWLETT PACKARD LÁSER JET 2600n-- CÓDIGO TOIHPQ6003A MAGENTA</t>
  </si>
  <si>
    <t>TONER ORIGINAL PARA IMPRESORA HEWLETT PACKARD LÁSER JET 4/5/4M/4MP -- CÓDIGO 92298X</t>
  </si>
  <si>
    <t>TONER ORIGINAL PARA IMPRESORA HEWLETT PACKARD LÁSER JET P1006 – CB435A</t>
  </si>
  <si>
    <t>TONER ORIGINAL PARA IMPRESORA HP 5610 OFFICEJET CÓDIGO C8727A  NEGRO</t>
  </si>
  <si>
    <t>Toner Original Kyocera Km 1500la 1815la 1820la</t>
  </si>
  <si>
    <t>TONER ORIGINAL PARA IMPRESORA XEROX  PHASER 6120 – CÓDIGO 113R00692 NEGRO</t>
  </si>
  <si>
    <t>TONER ORIGINAL PARA IMPRESORA XEROX  PHASER 6120 – CÓDIGO 113R00693 MAGENTA</t>
  </si>
  <si>
    <t>TONER ORIGINAL PARA IMPRESORA XEROX  PHASER 6120 – CÓDIGO 113R00694 AMARILLO</t>
  </si>
  <si>
    <t>TONER ORIGINAL PARA IMPRESORA XEROX  PHASER 6120 – CÓDIGO 113R00695 CYAN</t>
  </si>
  <si>
    <t>TONER ORIGINAL PARA IMPRESORA XEROX PHASER 3420 – CÓDIGO 106R01034</t>
  </si>
  <si>
    <t>TONER ORIGINAL PARA IMPRESORA XEROX PHASER 4500 – CÓDIGO 113R00657</t>
  </si>
  <si>
    <t xml:space="preserve">CARGADOR PARA NOTEBOOK HP  NX 6320 PIN GRUESO </t>
  </si>
  <si>
    <t>Total 296</t>
  </si>
  <si>
    <t>LUPAS MANUALES</t>
  </si>
  <si>
    <t>PINZAS ENTOMOLÓGICAS</t>
  </si>
  <si>
    <t>HELADERA DE TELGOPOR</t>
  </si>
  <si>
    <t xml:space="preserve">ASTA </t>
  </si>
  <si>
    <t xml:space="preserve">BANDERA DE CEREMONIA </t>
  </si>
  <si>
    <t>GEL REFRIGERANTE</t>
  </si>
  <si>
    <t>BOLSO PARA NOTEBOOK</t>
  </si>
  <si>
    <t>Total 299</t>
  </si>
  <si>
    <t>TOTAL INCISO 2</t>
  </si>
  <si>
    <t>INCISO 3</t>
  </si>
  <si>
    <t>ANUAL</t>
  </si>
  <si>
    <t>ENERGÍA ELÉCTRICA</t>
  </si>
  <si>
    <t>Total 311</t>
  </si>
  <si>
    <t>AGUA</t>
  </si>
  <si>
    <t>Total 312</t>
  </si>
  <si>
    <t>GAS NATURAL</t>
  </si>
  <si>
    <t>Total 313</t>
  </si>
  <si>
    <t>SUSCRIPCIÓN BOLETÍN OFICIAL INTERNET</t>
  </si>
  <si>
    <t>SERVICIO</t>
  </si>
  <si>
    <t>CIRCUITO CERRADO TELEFONÍA DEL SENASA</t>
  </si>
  <si>
    <t>TELÉFONO - TELEFÓNICA/TELECOM</t>
  </si>
  <si>
    <t>Total 314</t>
  </si>
  <si>
    <t>SERVICIO POSTAL</t>
  </si>
  <si>
    <t>CARTA CERTIFICADA</t>
  </si>
  <si>
    <t>Total 315</t>
  </si>
  <si>
    <t>MENSUAL</t>
  </si>
  <si>
    <t>ALQUILER DE INMUEBLES</t>
  </si>
  <si>
    <t>Total 321</t>
  </si>
  <si>
    <t>ALQUILER DE FOTOCOPIADORAS</t>
  </si>
  <si>
    <t>Total 324</t>
  </si>
  <si>
    <t>Mantenimiento del Edificio (CENTRAL)</t>
  </si>
  <si>
    <t>Mantenimiento del Edificio</t>
  </si>
  <si>
    <t>Total 331</t>
  </si>
  <si>
    <t>SERVIS</t>
  </si>
  <si>
    <t>REPARACIONES</t>
  </si>
  <si>
    <t>Total 332</t>
  </si>
  <si>
    <t>MANT. Y REPARAC. DE INST. ELÉCTRICAS</t>
  </si>
  <si>
    <t>REPARAC. DE EQUIPOS FOTOCOPIADORES</t>
  </si>
  <si>
    <t>REPARACIÓN DE EQUIPOS DE TELEFONÍA</t>
  </si>
  <si>
    <t>SERVICIO CONTRA INCENDIO - CARGA DE MATAFUEGOS</t>
  </si>
  <si>
    <t>MANTENIMIENTO Y REPARACIÓN Y COMPUTADORAS, TERMÓMETROS Y BALANZAS.</t>
  </si>
  <si>
    <t>Total 333</t>
  </si>
  <si>
    <t xml:space="preserve">LIMPIEZA ASEO VEHICULO </t>
  </si>
  <si>
    <t>SERV. INTEGRAL DE LIMPIEZA CENTRAL</t>
  </si>
  <si>
    <t>SERV. INTEGRAL DE LIMPIEZA</t>
  </si>
  <si>
    <t>SERVICIO DE FUMIGACIÓN Y DESINFECCIÓN</t>
  </si>
  <si>
    <t>ABONO ALARMA</t>
  </si>
  <si>
    <t>Total 335</t>
  </si>
  <si>
    <t>Mantenimiento de Sistemas Informáticos</t>
  </si>
  <si>
    <t>Total 336</t>
  </si>
  <si>
    <t>Total 339</t>
  </si>
  <si>
    <t>ESTUDIO  INVESTIGACIÓN  Y FACTIBILIDAD DEL PROYECTO</t>
  </si>
  <si>
    <t>Total 341</t>
  </si>
  <si>
    <t>CAPACITACIÓN</t>
  </si>
  <si>
    <t>Total 345</t>
  </si>
  <si>
    <t>SERV. TÉCNICO Y PROF.(profesional,TECNICO Y ADMINISTRATIVO)</t>
  </si>
  <si>
    <t>SERV. DE COMPUTACIÓN Y DE INFORMÁTICA</t>
  </si>
  <si>
    <t>CARTOGRAFÍA DE LOTE RURAL A PARTIR DE VUELO</t>
  </si>
  <si>
    <t>Total 349</t>
  </si>
  <si>
    <t>Transporte de objetos</t>
  </si>
  <si>
    <t>global</t>
  </si>
  <si>
    <t>Total 351</t>
  </si>
  <si>
    <t xml:space="preserve">SERVICIO DE GUARDA DE DOCUMENTACIÓN </t>
  </si>
  <si>
    <t>SERVICIO DE GUARDA DE DOCUMENTACIÓN CENTRAL</t>
  </si>
  <si>
    <t>Total 352</t>
  </si>
  <si>
    <t>COPIA</t>
  </si>
  <si>
    <t>FOTOCOPIAS</t>
  </si>
  <si>
    <t>SUSCRIPCIONES VARIAS</t>
  </si>
  <si>
    <t>IMPRENTA, PUBLICACIONES Y REPRODUCCIONES</t>
  </si>
  <si>
    <t>Total 353</t>
  </si>
  <si>
    <t>SEGURO DE VEHÍCULOS Oficiales ( autos/utilitarios)</t>
  </si>
  <si>
    <t>SEGURO DE VEHÍCULOS Oficiales ( camionetas)</t>
  </si>
  <si>
    <t>Total 354</t>
  </si>
  <si>
    <t>COMISIONES CHEQUERAS</t>
  </si>
  <si>
    <t>COMISIONES DE SUELDOS, AGUINALDO, SERV. REQUERIDOS, VIÁTICOS y CONTRATOS AL BCO. PROVINCIA</t>
  </si>
  <si>
    <t>COMISIÓN BANCARIA POR RECAUDACIÓN</t>
  </si>
  <si>
    <t>COMISIONES Y GASTOS BANCARIOS A OTROS BANCOS</t>
  </si>
  <si>
    <t>Total 355</t>
  </si>
  <si>
    <t>TELEFÓNICA/TELECOM INTERNET</t>
  </si>
  <si>
    <t>Total 356</t>
  </si>
  <si>
    <t>PASAJES AÉREOS  NACIONALES IN/ OUT</t>
  </si>
  <si>
    <t xml:space="preserve">SERVICIO </t>
  </si>
  <si>
    <t>PASAJES AÉREOS  INTERNACIONALES   IN/OUT</t>
  </si>
  <si>
    <t>PASAJES EN MICRO  IN /OUT</t>
  </si>
  <si>
    <t>Total 371</t>
  </si>
  <si>
    <t>POR DÍA</t>
  </si>
  <si>
    <t xml:space="preserve">VIÁTICOS NACIONALES </t>
  </si>
  <si>
    <t>VIÁTICOS INTERNACIONALES</t>
  </si>
  <si>
    <t>Total 372</t>
  </si>
  <si>
    <t>KM</t>
  </si>
  <si>
    <t>MOVILIDAD KM- 1</t>
  </si>
  <si>
    <t>MOVILIDAD KM- 2</t>
  </si>
  <si>
    <t>Total 379</t>
  </si>
  <si>
    <t>PEAJES</t>
  </si>
  <si>
    <t>Total 383</t>
  </si>
  <si>
    <t>PATENTES</t>
  </si>
  <si>
    <t>Total 389</t>
  </si>
  <si>
    <t>SERVICIO DE SEGURIDAD Y VIGILANCIA</t>
  </si>
  <si>
    <t>SERVICIO DE POLICÍA ADICIONAL</t>
  </si>
  <si>
    <t>Total 393</t>
  </si>
  <si>
    <t>TOTAL INCISO 3</t>
  </si>
  <si>
    <t>INCISO 4</t>
  </si>
  <si>
    <t>MAQUINARIA Y EQUIPOS DE PRODUCCIÓN</t>
  </si>
  <si>
    <t>PULVERIZADOR A MOTOR TIPO MOCHILA</t>
  </si>
  <si>
    <t>Total 431</t>
  </si>
  <si>
    <t xml:space="preserve">PICK-UP </t>
  </si>
  <si>
    <t>Total 432</t>
  </si>
  <si>
    <t>MASCARA DE CARA COMPLETA</t>
  </si>
  <si>
    <t>Microscopio y accesorios</t>
  </si>
  <si>
    <t>LUPA BINOCULAR CON AUMENTO DE 65X</t>
  </si>
  <si>
    <t>ILUMINADOR ÓPTICO  LUPAS BINOCULARES</t>
  </si>
  <si>
    <t>REFRACTÓMETROS</t>
  </si>
  <si>
    <t>LÁMPARA DE HALURO</t>
  </si>
  <si>
    <t>EQUIPO DE LABORATORIO</t>
  </si>
  <si>
    <t>Total 433</t>
  </si>
  <si>
    <t>MEMORIA PARA GPS</t>
  </si>
  <si>
    <t>GPS</t>
  </si>
  <si>
    <t>EQUIPO DE FAX</t>
  </si>
  <si>
    <t>Total 434</t>
  </si>
  <si>
    <t>EQUIPO EDUCACIONAL</t>
  </si>
  <si>
    <t>PROYECTOR</t>
  </si>
  <si>
    <t>RETROPROYECTOR</t>
  </si>
  <si>
    <t xml:space="preserve">CÁMARA FOTOGRÁFICA DIGITAL </t>
  </si>
  <si>
    <t>Total 435</t>
  </si>
  <si>
    <t>COMPUTADORA COMPLETA</t>
  </si>
  <si>
    <t>COMPUTADORA PORTÁTIL C/ACCESORIOS</t>
  </si>
  <si>
    <t>IMPRESORA MATRIZ DE PUNTO</t>
  </si>
  <si>
    <t>IMPRESORA CHORRO DE TINTA</t>
  </si>
  <si>
    <t>IMPRESORA LÁSER BLANCO Y NEGRO</t>
  </si>
  <si>
    <t>IMPRESORA LÁSER COLOR</t>
  </si>
  <si>
    <t xml:space="preserve">IMPRESORA COLOR </t>
  </si>
  <si>
    <t>LECTORA LÁSER</t>
  </si>
  <si>
    <t xml:space="preserve">GRABADORA DE DVD </t>
  </si>
  <si>
    <t>SCANNER</t>
  </si>
  <si>
    <t>TARJETA DE MEMORIA 1 GB 400 DDR</t>
  </si>
  <si>
    <t>PENDRIVE 16GB</t>
  </si>
  <si>
    <t>PENDRIVE 8GB</t>
  </si>
  <si>
    <t>PENDRIVE 4GB</t>
  </si>
  <si>
    <t>PENDRIVE 2GB</t>
  </si>
  <si>
    <t>Total 436</t>
  </si>
  <si>
    <t>ESCRITORIO</t>
  </si>
  <si>
    <t xml:space="preserve">PENÍNSULAS </t>
  </si>
  <si>
    <t>BIBLIOTECA</t>
  </si>
  <si>
    <t xml:space="preserve">MESAS DE INSPECCIÓN </t>
  </si>
  <si>
    <t>SILLA CON APOYA BRAZOS</t>
  </si>
  <si>
    <t xml:space="preserve">SILLA PARA PC </t>
  </si>
  <si>
    <t>ARMARIO 2 PUERTAS</t>
  </si>
  <si>
    <t xml:space="preserve">ARMARIO CARPETERO CUATRO CAJONES </t>
  </si>
  <si>
    <t>EQUIPOS DE AIRE ACONDICIONADO 4500 FRÍO -CALOR SPLIT</t>
  </si>
  <si>
    <t>EQUIPOS DE FOTOCOPIADORA BLANCO Y NEGRO</t>
  </si>
  <si>
    <t xml:space="preserve">PERCHERO </t>
  </si>
  <si>
    <t>MOBILIARIO DE OFICINA EN CONJUNTO</t>
  </si>
  <si>
    <t>Total 437</t>
  </si>
  <si>
    <t>EQUIPO ALARMA</t>
  </si>
  <si>
    <t>BALANZA DE PRECISIÓN 12KG</t>
  </si>
  <si>
    <t xml:space="preserve">CÁMARA DIGITAL </t>
  </si>
  <si>
    <t>TERMÓMETRO DE PRECISIÓN</t>
  </si>
  <si>
    <t>BALANZAS hasta 5 Kg.</t>
  </si>
  <si>
    <t>EQUIPOS VARIOS</t>
  </si>
  <si>
    <t>Total 439</t>
  </si>
  <si>
    <t>unidad</t>
  </si>
  <si>
    <t>Libros Revistas y otros elementos coleccionables</t>
  </si>
  <si>
    <t>Total 450</t>
  </si>
  <si>
    <t xml:space="preserve">ANTIVIRUS </t>
  </si>
  <si>
    <t>MICROSOFT OFFICE</t>
  </si>
  <si>
    <t>Total 481</t>
  </si>
  <si>
    <t>TOTAL INCISO 4</t>
  </si>
  <si>
    <t>DIRECCION DE SERVICIOS ADMINISTRATIVOS Y FINANCIEROS</t>
  </si>
  <si>
    <t xml:space="preserve">PROGRAMA ANUAL DE CONTRATACIONES -  EJERCICIO 2010  </t>
  </si>
  <si>
    <t>(en Pesos)</t>
  </si>
  <si>
    <t xml:space="preserve">JURISDICCION:  50  </t>
  </si>
  <si>
    <t xml:space="preserve">     PRESUPUESTO  2010</t>
  </si>
  <si>
    <t>PROGRAMA  Nº  16</t>
  </si>
  <si>
    <t>DENOMINACION DEL BIEN</t>
  </si>
  <si>
    <t>CANTIDAD ESTIMADA A ADQUIRIR</t>
  </si>
  <si>
    <t>PRECIO ESTIMADO POR UNIDAD</t>
  </si>
  <si>
    <t>COSTO ESTIMADO TOTAL</t>
  </si>
  <si>
    <t>FUENTE DE F. 12   RECURSOS PROPIOS</t>
  </si>
  <si>
    <t>FUENTE DE F. 21   TRANSF. EXTERNAS</t>
  </si>
  <si>
    <t>FUENTE DE F. 22   CREDITO EXTERNO</t>
  </si>
  <si>
    <t>TOTAL GENEREAL</t>
  </si>
  <si>
    <t>CUADERNO CUADRICULADOS 100 HOJAS C/ ESPIRAL OFICIO</t>
  </si>
  <si>
    <t>linternas</t>
  </si>
  <si>
    <t>Bolsitas de Muestras</t>
  </si>
  <si>
    <t>SELLO FECHADOR</t>
  </si>
  <si>
    <t>TONER HP LASER JET 1022 N NEGRO</t>
  </si>
  <si>
    <t>BOLSAS DE MUESTRAS</t>
  </si>
  <si>
    <t xml:space="preserve">SCANNER CAMA PLANA </t>
  </si>
  <si>
    <t>Productos de vidrio en gral</t>
  </si>
  <si>
    <t>INFORMÁTICA Y SISTEMAS COMPUTARIZADOS</t>
  </si>
  <si>
    <t>OTROS NO ESPECIFICADOS</t>
  </si>
  <si>
    <t>TIJERA DE PODAR</t>
  </si>
  <si>
    <t>CINTA METRICA RULETA DE 25 METROS</t>
  </si>
  <si>
    <t>SERRUCHO PARA PLANTAS</t>
  </si>
  <si>
    <t>CINTA METRICA DE PLASTICO BLANDA</t>
  </si>
  <si>
    <t>ACHA DE 45 CM DE MANGO</t>
  </si>
  <si>
    <t xml:space="preserve">MACHETE </t>
  </si>
  <si>
    <t>MARTILLO PARA INOCULAR</t>
  </si>
  <si>
    <t>Total 269</t>
  </si>
  <si>
    <t>OTROS PRODUCTOS MINERALES NO METÁLIFEROS</t>
  </si>
  <si>
    <t>Botiquin de mano</t>
  </si>
  <si>
    <t>Botiquin de pared</t>
  </si>
  <si>
    <t>COMPUTADORA</t>
  </si>
  <si>
    <t>VIANDA</t>
  </si>
  <si>
    <t>DOSIS NEMATODOS</t>
  </si>
  <si>
    <t>BOTAS DE AGUA GOMA</t>
  </si>
  <si>
    <t>PILOTO DE LLUVIA</t>
  </si>
  <si>
    <t>CASCO COMPLETO DE SEGURIDAD P/TRABAJAR CON MOTOSIERRA</t>
  </si>
  <si>
    <t>CUPONERA DE RECAUDACIÓN</t>
  </si>
  <si>
    <t>GUIA DE TRÁNSITO DE PRODUCTOS SILVOAGRÍCOLAS</t>
  </si>
  <si>
    <t>Alcohol</t>
  </si>
  <si>
    <t>Algodón</t>
  </si>
  <si>
    <t>Gasas</t>
  </si>
  <si>
    <t>Herbicida Dicamba</t>
  </si>
  <si>
    <t>BOLSA POLIETIETILENO</t>
  </si>
  <si>
    <t>CAJA</t>
  </si>
  <si>
    <t>Tubos ensayo grandes con tapa a rosca 20ml</t>
  </si>
  <si>
    <t>Caja petri chicas</t>
  </si>
  <si>
    <t>Caja petri grandes</t>
  </si>
  <si>
    <t>Portaobjetos</t>
  </si>
  <si>
    <t>Cubreobjetos</t>
  </si>
  <si>
    <t>Carpeta cartulina oficio</t>
  </si>
  <si>
    <t>Cinta peligro de 10 cm</t>
  </si>
  <si>
    <t>ENCOMIENDAS</t>
  </si>
  <si>
    <t>Motosierra tipo Stihl MS 360</t>
  </si>
  <si>
    <t>Pinzas entomológicas clasica, longitud 11 cm, extremo recto y fino, para manipular insectos en laboratorio</t>
  </si>
  <si>
    <t>Equipo de handie</t>
  </si>
  <si>
    <t>Silla estructura fija 4 patas con apoya brazos, tapizado tela</t>
  </si>
  <si>
    <t>Eescritorio melamina con 4 cajones, superior con llave tipo platinum</t>
  </si>
  <si>
    <t>Fichero metático p/carpeta colgantes 4 cajones</t>
  </si>
  <si>
    <t>Pizzara magnética de 60x90, material fórmica</t>
  </si>
  <si>
    <t xml:space="preserve">     FECHA: 6/11/2009</t>
  </si>
  <si>
    <t xml:space="preserve">     FECHA:6/11/2009</t>
  </si>
  <si>
    <t>alimentos</t>
  </si>
  <si>
    <t>MOCHILA REFORZADA</t>
  </si>
  <si>
    <t>Total 229</t>
  </si>
  <si>
    <t>banners</t>
  </si>
  <si>
    <t>Manual de vigilancia</t>
  </si>
  <si>
    <t>Instructivo GIS</t>
  </si>
  <si>
    <t>Manual de uso del Sinavimo</t>
  </si>
  <si>
    <t>DICCIONARIOS</t>
  </si>
  <si>
    <t>Especies Timbradas</t>
  </si>
  <si>
    <t>Total 237</t>
  </si>
  <si>
    <t>REPOSICION DE ELEMENTOS DE BOTIQUIN</t>
  </si>
  <si>
    <t>FENITROTION ( u$ 22/LITRO CALCULADO A 4$ EL DÓLAR)</t>
  </si>
  <si>
    <t>Otros</t>
  </si>
  <si>
    <t>Total 259</t>
  </si>
  <si>
    <t>Material de vidrio para laboratorio</t>
  </si>
  <si>
    <t>Unidades</t>
  </si>
  <si>
    <t>Precintos metálicos tipo botella</t>
  </si>
  <si>
    <t>CARPETA BLANCA A4 CON CUBIERTA TRANSPARENTE S/TAPA PARA COLOCAR HOJA  C/ GANCHOS grandes</t>
  </si>
  <si>
    <t>CARPETA BLANCA A4 CON CUBIERTA TRANSPARENTE S/TAPA PARA COLOCAR HOJA  C/ GANCHOS chicos</t>
  </si>
  <si>
    <t>CARPETA DE CARTON</t>
  </si>
  <si>
    <t>Carpetas blancas c/ logo SENASA</t>
  </si>
  <si>
    <t>SEPARADOR DE CARTULINA  A4 P/ DOS O TRES ANILLOS DE POSISIONES.</t>
  </si>
  <si>
    <t>ARTEFACTO ELECTRICO PARA COCINA</t>
  </si>
  <si>
    <t>PAQ X 4</t>
  </si>
  <si>
    <t>DICROICAS</t>
  </si>
  <si>
    <t>ENCHUFES</t>
  </si>
  <si>
    <t>Lamparas bajo consumo</t>
  </si>
  <si>
    <t>Micro Mouse</t>
  </si>
  <si>
    <t>Mouse</t>
  </si>
  <si>
    <t>Pilas AAA</t>
  </si>
  <si>
    <t>Puesto de red</t>
  </si>
  <si>
    <t xml:space="preserve">ZAPATILLA / ALARGUE </t>
  </si>
  <si>
    <t>CARTUCHO PARA EPSON CX 3500 EPSON TO472</t>
  </si>
  <si>
    <t>CARTUCHO PARA EPSON CX 3500 EPSON TO473</t>
  </si>
  <si>
    <t>CARTUCHO PARA EPSON CX 3500 EPSON TO474</t>
  </si>
  <si>
    <t>CARTUCHO PARA EPSON CX 3500 EPSON TO461</t>
  </si>
  <si>
    <t>SERVICIO POSTAL (CUARENTENA)</t>
  </si>
  <si>
    <t>Otros no especificados</t>
  </si>
  <si>
    <t>Total 319</t>
  </si>
  <si>
    <t>ALQUILER DE INMUEBLES (4º piso)</t>
  </si>
  <si>
    <t>ALQUILER DE INMUEBLES (cuarentena)</t>
  </si>
  <si>
    <t>ESTACIONAMIENTO</t>
  </si>
  <si>
    <t>MANTENIMIENTO CAFETERA DIRECTORES</t>
  </si>
  <si>
    <t>Capacitación en nueva normativa de palmeras</t>
  </si>
  <si>
    <t>Sistemas informáticos</t>
  </si>
  <si>
    <t>SERV. TECNICO Y PROF.(colocación de puestos de trabajo)</t>
  </si>
  <si>
    <t>SERV. TECNICO Y PROF.(colocación de luces o plafones cocina)</t>
  </si>
  <si>
    <t>Pasantes</t>
  </si>
  <si>
    <t>IMPUESTOS PASAJES INTERNACIONALES</t>
  </si>
  <si>
    <t>CAÑON</t>
  </si>
  <si>
    <t xml:space="preserve">COMPUTADORA PORTÁTIL </t>
  </si>
  <si>
    <t>ALACENAS COCINA</t>
  </si>
  <si>
    <t>BAJO MESADA COCINA</t>
  </si>
  <si>
    <t>CALEFON</t>
  </si>
  <si>
    <t>COCINA</t>
  </si>
  <si>
    <t>ESTANTERIAS</t>
  </si>
  <si>
    <t>Piletas con cañillas</t>
  </si>
  <si>
    <t>Sillas</t>
  </si>
  <si>
    <t>Diccionario Ingles - Español</t>
  </si>
  <si>
    <t>Diccionario Real Academia Española</t>
  </si>
  <si>
    <t>Fruit Flies of economic significance their identification an bionomics de Jan M. White Marlene M. Elson - Harris.</t>
  </si>
  <si>
    <t>Libros Entomológicos</t>
  </si>
  <si>
    <t>Programa Area contable</t>
  </si>
  <si>
    <t>Programa informático</t>
  </si>
  <si>
    <t xml:space="preserve">     FECHA: 06/11/2009</t>
  </si>
  <si>
    <t>Alimentos en Gral</t>
  </si>
  <si>
    <t xml:space="preserve">DOCUMENTO DE TRANSITO DE PRODUCTOS FRUTIHORTICOLAS </t>
  </si>
  <si>
    <t>Banners</t>
  </si>
  <si>
    <t>LIBROS, REVISTAS Y PERIÓDICOS GENERAL CENTRAL</t>
  </si>
  <si>
    <t xml:space="preserve">FENITROTION </t>
  </si>
  <si>
    <t>TINTAS, PINTURAS Y COLORANTES CTRAL</t>
  </si>
  <si>
    <t>Hacha acero forjado con cabo de madera</t>
  </si>
  <si>
    <t>Pala acero forjado 1/1 luna ancha con cabo largo de madera con empuñadura</t>
  </si>
  <si>
    <t>Palanca forestal de apeo o volteo</t>
  </si>
  <si>
    <t>Forcipula calibre de aluminio p/árboles graduado 50 cm tipo Haglof</t>
  </si>
  <si>
    <t>Soga polietileno</t>
  </si>
  <si>
    <t>Machete acero laminado, pulido y afilado con mango polipropileno</t>
  </si>
  <si>
    <t>Punteras marillo de repuesto</t>
  </si>
  <si>
    <t>Lamparas 100 kW</t>
  </si>
  <si>
    <t>CARTUCHO ORIGINAL PARA IMPRESORA HEWLETT PACKARD DESKJET 9300 - NEGRO CODIGO 51645A</t>
  </si>
  <si>
    <t>Repuestos para camioneta</t>
  </si>
  <si>
    <t>Repuestos para motosierra</t>
  </si>
  <si>
    <t>Peaje</t>
  </si>
  <si>
    <t>Patentes</t>
  </si>
  <si>
    <t>Capacitación</t>
  </si>
  <si>
    <t>SERV. TÉCNICO Y PROF.(prof,TECNICO Y ADMINISTRATIVO)</t>
  </si>
  <si>
    <t>BUENOS AIRES 
SUR</t>
  </si>
  <si>
    <t>CHACO-FORMOSA</t>
  </si>
  <si>
    <t>CORDOBA</t>
  </si>
  <si>
    <t>CORRIENTES- MISIONES</t>
  </si>
  <si>
    <t>CUYO</t>
  </si>
  <si>
    <t>ENTRE RIOS</t>
  </si>
  <si>
    <t>LA PAMPA -
SAN LUIS</t>
  </si>
  <si>
    <t>METROPOLITANO</t>
  </si>
  <si>
    <t>NOA NORTE</t>
  </si>
  <si>
    <t>NOA SUR</t>
  </si>
  <si>
    <t>PATAGONIA NORTE</t>
  </si>
  <si>
    <t>PATAGONIA SUR</t>
  </si>
  <si>
    <t>SANTA FE</t>
  </si>
  <si>
    <t>TOTAL</t>
  </si>
  <si>
    <t xml:space="preserve">CAJA 
</t>
  </si>
  <si>
    <t>PEAJE</t>
  </si>
  <si>
    <t xml:space="preserve">     FECHA: 17/11/2009</t>
  </si>
  <si>
    <t>CARTUCHO ORIGINAL PARA IMPRESORA HEWLETT PACKARD DESKJET 5440 – CÓDIGO C9362WL NEGRO</t>
  </si>
  <si>
    <t xml:space="preserve">CARTUCHO ORIGINAL PARA IMPRESORA HEWLETT PACKARD Designjet  800 --  CAIHPC4844A NEGRO </t>
  </si>
  <si>
    <t>CARTUCHO ORIGINAL PARA IMPRESORA HEWLETT PACKARD Designjet 800--
CAIHPC 4841A CYAN</t>
  </si>
  <si>
    <t>CARTUCHO ORIGINAL PARA IMPRESORA HEWLETT PACKARD Designjet 800--CAIHPC4842A AMARILLO</t>
  </si>
  <si>
    <t>CARTUCHO ORIGINAL PARA IMPRESORA HEWLETT PACKARD Designjet 800--CAIHPC4843A MAGENTA</t>
  </si>
  <si>
    <t>CARTUCHO ORIGINAL PARA IMPRESORA HEWLETT PACKARD DESKJET 9300c – NEGRO CODIGO 51645A HP 45</t>
  </si>
  <si>
    <t>Cinta para impresora Epson FX890N (CIMEP15329).</t>
  </si>
  <si>
    <t>PEN DRIVE 2 GB</t>
  </si>
  <si>
    <t>TONER ORIGINAL PARA IMPRESORA HEWLETT PACKARD LÁSER JET 2600n-- CÓDIGO TOIHPQ6000A NEGRO</t>
  </si>
  <si>
    <t>CARTUCHO ORIGINAL PARA HP 1505 CÓDIGO CB436A HP 36 A</t>
  </si>
  <si>
    <t>IMPRESORA LÁSER BLANCO Y NEGRO DE ALTA CAPACIDAD</t>
  </si>
  <si>
    <t>MONITOR 17 "</t>
  </si>
  <si>
    <t>BUENOS 
AIRES 
NORTE</t>
  </si>
  <si>
    <t>MODIFICACIONES EN +</t>
  </si>
  <si>
    <t xml:space="preserve">TOTAL </t>
  </si>
  <si>
    <t xml:space="preserve">PAQUETE </t>
  </si>
  <si>
    <t>PAQUETE</t>
  </si>
  <si>
    <t xml:space="preserve">CAJA </t>
  </si>
  <si>
    <t>INCISO</t>
  </si>
  <si>
    <t>RESUMEN - PROGRAMA 16</t>
  </si>
  <si>
    <t>TOTAL PROGRAMA 16 - DNPV</t>
  </si>
  <si>
    <t>TOTAL PROGRAMA 16 - PATAGONIA SUR</t>
  </si>
  <si>
    <t>TOTAL PROGRAMA 16 - METROPOLITANO</t>
  </si>
  <si>
    <t>TOTAL PROGRAMA 16 - ENTRE RIOS</t>
  </si>
  <si>
    <t>TOTAL PROGRAMA 16 - CHACO FORMOSA</t>
  </si>
  <si>
    <t xml:space="preserve">TOTAL PROGRAMA 16 - BUENOS AIRES NORTE </t>
  </si>
  <si>
    <t xml:space="preserve">     FECHA: </t>
  </si>
  <si>
    <t>OTROS NEP</t>
  </si>
  <si>
    <t>Total 359</t>
  </si>
  <si>
    <t>OTROS SERVICIOS EXTRAORDINARIOS</t>
  </si>
  <si>
    <t>OTROS</t>
  </si>
  <si>
    <t>SEDE CENTRAL            F 12</t>
  </si>
  <si>
    <t>SEDE CENTRAL            F 22</t>
  </si>
  <si>
    <t>CONSOLIDADO</t>
  </si>
  <si>
    <t>489042/09</t>
  </si>
  <si>
    <t>ADQUISICIÓN DE FORMULARIOS VARIOS</t>
  </si>
  <si>
    <t>EXPTE N°</t>
  </si>
  <si>
    <t>DESCRIPCIÓN</t>
  </si>
  <si>
    <t>TOTAL SOLICITUD</t>
  </si>
  <si>
    <t>TOTAL PAC</t>
  </si>
  <si>
    <t>489077/09</t>
  </si>
  <si>
    <t>ADQUISICIÓN DE RESMAS</t>
  </si>
  <si>
    <t>533186/09 y 533183/09</t>
  </si>
  <si>
    <t>ADQUISICION DE UTILES DE OFICINA</t>
  </si>
</sst>
</file>

<file path=xl/styles.xml><?xml version="1.0" encoding="utf-8"?>
<styleSheet xmlns="http://schemas.openxmlformats.org/spreadsheetml/2006/main">
  <numFmts count="6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_P_t_s_-;\-* #,##0.00\ _P_t_s_-;_-* &quot;-&quot;??\ _P_t_s_-;_-@_-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&quot;$&quot;\ #,##0.0"/>
    <numFmt numFmtId="189" formatCode="&quot;$&quot;\ #,##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_ ;\-#,##0\ "/>
    <numFmt numFmtId="199" formatCode="#,##0.00_ ;\-#,##0.00\ "/>
    <numFmt numFmtId="200" formatCode="_ &quot;$&quot;\ * #,##0.0_ ;_ &quot;$&quot;\ * \-#,##0.0_ ;_ &quot;$&quot;\ * &quot;-&quot;?_ ;_ @_ "/>
    <numFmt numFmtId="201" formatCode="_ * #,##0_ ;_ * \-#,##0_ ;_ * &quot;-&quot;??_ ;_ @_ "/>
    <numFmt numFmtId="202" formatCode="_ * #,##0.00_ ;_ * \-#,##0.00_ ;_ * &quot;-&quot;_ ;_ @_ "/>
    <numFmt numFmtId="203" formatCode="_ * #,##0.000_ ;_ * \-#,##0.000_ ;_ * &quot;-&quot;_ ;_ @_ "/>
    <numFmt numFmtId="204" formatCode="_-* #,##0.0\ _€_-;\-* #,##0.0\ _€_-;_-* &quot;-&quot;?\ _€_-;_-@_-"/>
    <numFmt numFmtId="205" formatCode="0.0"/>
    <numFmt numFmtId="206" formatCode="0.000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_ * #,##0.0_ ;_ * \-#,##0.0_ ;_ * &quot;-&quot;??_ ;_ @_ "/>
    <numFmt numFmtId="216" formatCode="&quot;$&quot;\ #,##0.000"/>
    <numFmt numFmtId="217" formatCode="#,##0.0"/>
    <numFmt numFmtId="218" formatCode="#,##0.0000"/>
    <numFmt numFmtId="219" formatCode="#,##0.000"/>
    <numFmt numFmtId="220" formatCode="[$$-2C0A]\ #,##0.00"/>
    <numFmt numFmtId="221" formatCode="[$$-2C0A]\ #,##0"/>
    <numFmt numFmtId="222" formatCode="[$$-2C0A]\ #,##0.0"/>
    <numFmt numFmtId="223" formatCode="_-* #,##0.00\ &quot;Pts&quot;_-;\-* #,##0.00\ &quot;Pts&quot;_-;_-* &quot;-&quot;??\ &quot;Pts&quot;_-;_-@_-"/>
    <numFmt numFmtId="224" formatCode="_ [$$-2C0A]\ * #,##0.00_ ;_ [$$-2C0A]\ * \-#,##0.00_ ;_ [$$-2C0A]\ * \-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Arial Black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b/>
      <sz val="18"/>
      <name val="Arial Black"/>
      <family val="2"/>
    </font>
    <font>
      <sz val="10"/>
      <color indexed="3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u val="single"/>
      <sz val="10"/>
      <name val="Arial Black"/>
      <family val="2"/>
    </font>
    <font>
      <b/>
      <sz val="9"/>
      <color indexed="1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5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b/>
      <sz val="9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886">
    <xf numFmtId="0" fontId="0" fillId="0" borderId="0" xfId="0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4" fontId="22" fillId="0" borderId="0" xfId="55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1" fillId="0" borderId="0" xfId="0" applyFont="1" applyBorder="1" applyAlignment="1" applyProtection="1">
      <alignment horizontal="left"/>
      <protection locked="0"/>
    </xf>
    <xf numFmtId="4" fontId="0" fillId="0" borderId="0" xfId="55" applyNumberFormat="1" applyFont="1" applyBorder="1" applyAlignment="1" applyProtection="1">
      <alignment horizontal="right"/>
      <protection locked="0"/>
    </xf>
    <xf numFmtId="189" fontId="0" fillId="0" borderId="0" xfId="0" applyNumberFormat="1" applyFont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4" fontId="26" fillId="0" borderId="0" xfId="55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9" fontId="0" fillId="0" borderId="0" xfId="0" applyNumberFormat="1" applyFont="1" applyAlignment="1" applyProtection="1">
      <alignment/>
      <protection locked="0"/>
    </xf>
    <xf numFmtId="43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/>
      <protection locked="0"/>
    </xf>
    <xf numFmtId="1" fontId="21" fillId="0" borderId="11" xfId="0" applyNumberFormat="1" applyFont="1" applyFill="1" applyBorder="1" applyAlignment="1" applyProtection="1">
      <alignment horizontal="center" vertical="center" wrapText="1"/>
      <protection/>
    </xf>
    <xf numFmtId="1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1" fontId="2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 quotePrefix="1">
      <alignment horizontal="center" vertical="center"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3" fontId="20" fillId="0" borderId="0" xfId="0" applyNumberFormat="1" applyFont="1" applyFill="1" applyBorder="1" applyAlignment="1" applyProtection="1">
      <alignment horizontal="center" vertical="center" wrapText="1"/>
      <protection/>
    </xf>
    <xf numFmtId="43" fontId="22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52" applyNumberFormat="1" applyFont="1" applyFill="1" applyBorder="1" applyAlignment="1" applyProtection="1">
      <alignment horizontal="right" vertical="center" wrapText="1"/>
      <protection locked="0"/>
    </xf>
    <xf numFmtId="189" fontId="32" fillId="0" borderId="13" xfId="52" applyNumberFormat="1" applyFont="1" applyFill="1" applyBorder="1" applyAlignment="1" applyProtection="1">
      <alignment horizontal="right" vertical="center" wrapText="1"/>
      <protection locked="0"/>
    </xf>
    <xf numFmtId="43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189" fontId="32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55" applyNumberFormat="1" applyFont="1" applyFill="1" applyBorder="1" applyAlignment="1" applyProtection="1">
      <alignment horizontal="right"/>
      <protection locked="0"/>
    </xf>
    <xf numFmtId="0" fontId="0" fillId="0" borderId="0" xfId="55" applyNumberFormat="1" applyFont="1" applyFill="1" applyBorder="1" applyAlignment="1" applyProtection="1">
      <alignment horizontal="right"/>
      <protection locked="0"/>
    </xf>
    <xf numFmtId="189" fontId="0" fillId="0" borderId="0" xfId="55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89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ill="1" applyAlignment="1" applyProtection="1">
      <alignment/>
      <protection locked="0"/>
    </xf>
    <xf numFmtId="4" fontId="22" fillId="0" borderId="0" xfId="55" applyNumberFormat="1" applyFont="1" applyBorder="1" applyAlignment="1">
      <alignment horizontal="right"/>
    </xf>
    <xf numFmtId="217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3" fontId="22" fillId="0" borderId="0" xfId="55" applyNumberFormat="1" applyFont="1" applyFill="1" applyBorder="1" applyAlignment="1">
      <alignment/>
    </xf>
    <xf numFmtId="3" fontId="22" fillId="0" borderId="0" xfId="55" applyNumberFormat="1" applyFont="1" applyFill="1" applyBorder="1" applyAlignment="1">
      <alignment/>
    </xf>
    <xf numFmtId="3" fontId="22" fillId="0" borderId="0" xfId="55" applyNumberFormat="1" applyFont="1" applyBorder="1" applyAlignment="1">
      <alignment/>
    </xf>
    <xf numFmtId="4" fontId="22" fillId="0" borderId="0" xfId="55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" fontId="34" fillId="0" borderId="0" xfId="55" applyNumberFormat="1" applyFont="1" applyBorder="1" applyAlignment="1">
      <alignment horizontal="right"/>
    </xf>
    <xf numFmtId="0" fontId="21" fillId="0" borderId="0" xfId="0" applyFont="1" applyBorder="1" applyAlignment="1" applyProtection="1">
      <alignment horizontal="left"/>
      <protection/>
    </xf>
    <xf numFmtId="0" fontId="23" fillId="0" borderId="0" xfId="0" applyFont="1" applyFill="1" applyBorder="1" applyAlignment="1" applyProtection="1" quotePrefix="1">
      <alignment horizontal="center"/>
      <protection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4" fontId="21" fillId="0" borderId="0" xfId="55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4" fontId="21" fillId="0" borderId="0" xfId="55" applyNumberFormat="1" applyFont="1" applyFill="1" applyBorder="1" applyAlignment="1" applyProtection="1">
      <alignment/>
      <protection/>
    </xf>
    <xf numFmtId="0" fontId="3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1" fillId="0" borderId="14" xfId="0" applyFont="1" applyFill="1" applyBorder="1" applyAlignment="1">
      <alignment horizontal="center" vertical="center" wrapText="1"/>
    </xf>
    <xf numFmtId="4" fontId="21" fillId="0" borderId="14" xfId="55" applyNumberFormat="1" applyFont="1" applyFill="1" applyBorder="1" applyAlignment="1">
      <alignment horizontal="center" vertical="center" wrapText="1"/>
    </xf>
    <xf numFmtId="3" fontId="21" fillId="0" borderId="14" xfId="55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" fontId="21" fillId="0" borderId="0" xfId="55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4" fontId="22" fillId="0" borderId="0" xfId="55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83" fontId="33" fillId="22" borderId="14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4" fontId="22" fillId="0" borderId="15" xfId="52" applyNumberFormat="1" applyFont="1" applyFill="1" applyBorder="1" applyAlignment="1" applyProtection="1">
      <alignment horizontal="righ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22" fillId="0" borderId="0" xfId="52" applyNumberFormat="1" applyFont="1" applyFill="1" applyBorder="1" applyAlignment="1" applyProtection="1">
      <alignment horizontal="right" vertical="center" wrapText="1"/>
      <protection/>
    </xf>
    <xf numFmtId="217" fontId="21" fillId="0" borderId="0" xfId="52" applyNumberFormat="1" applyFont="1" applyFill="1" applyBorder="1" applyAlignment="1" applyProtection="1">
      <alignment horizontal="right" vertical="center" wrapText="1"/>
      <protection/>
    </xf>
    <xf numFmtId="4" fontId="27" fillId="0" borderId="0" xfId="55" applyNumberFormat="1" applyFont="1" applyFill="1" applyBorder="1" applyAlignment="1">
      <alignment horizontal="center" vertical="center" wrapText="1"/>
    </xf>
    <xf numFmtId="4" fontId="40" fillId="0" borderId="0" xfId="55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43" fontId="22" fillId="0" borderId="10" xfId="0" applyNumberFormat="1" applyFont="1" applyFill="1" applyBorder="1" applyAlignment="1" applyProtection="1">
      <alignment horizontal="left" vertical="center" wrapText="1"/>
      <protection/>
    </xf>
    <xf numFmtId="1" fontId="22" fillId="0" borderId="11" xfId="0" applyNumberFormat="1" applyFont="1" applyFill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/>
    </xf>
    <xf numFmtId="1" fontId="22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2" fillId="0" borderId="11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" fontId="21" fillId="0" borderId="17" xfId="0" applyNumberFormat="1" applyFont="1" applyFill="1" applyBorder="1" applyAlignment="1" applyProtection="1">
      <alignment horizontal="center" vertical="center" wrapText="1"/>
      <protection/>
    </xf>
    <xf numFmtId="43" fontId="21" fillId="0" borderId="18" xfId="0" applyNumberFormat="1" applyFont="1" applyFill="1" applyBorder="1" applyAlignment="1" applyProtection="1">
      <alignment horizontal="left" vertical="center" wrapText="1"/>
      <protection/>
    </xf>
    <xf numFmtId="43" fontId="22" fillId="0" borderId="10" xfId="0" applyNumberFormat="1" applyFont="1" applyFill="1" applyBorder="1" applyAlignment="1" applyProtection="1">
      <alignment horizontal="left"/>
      <protection/>
    </xf>
    <xf numFmtId="1" fontId="22" fillId="0" borderId="11" xfId="0" applyNumberFormat="1" applyFont="1" applyFill="1" applyBorder="1" applyAlignment="1" applyProtection="1">
      <alignment horizontal="center"/>
      <protection/>
    </xf>
    <xf numFmtId="4" fontId="21" fillId="0" borderId="19" xfId="0" applyNumberFormat="1" applyFont="1" applyFill="1" applyBorder="1" applyAlignment="1" applyProtection="1">
      <alignment horizontal="right" vertical="center" wrapText="1"/>
      <protection locked="0"/>
    </xf>
    <xf numFmtId="43" fontId="21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27" fillId="0" borderId="0" xfId="52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" fontId="22" fillId="0" borderId="20" xfId="0" applyNumberFormat="1" applyFont="1" applyFill="1" applyBorder="1" applyAlignment="1" applyProtection="1">
      <alignment horizontal="right" vertical="center" wrapText="1"/>
      <protection locked="0"/>
    </xf>
    <xf numFmtId="189" fontId="27" fillId="0" borderId="0" xfId="53" applyNumberFormat="1" applyFont="1" applyFill="1" applyBorder="1" applyAlignment="1" applyProtection="1">
      <alignment horizontal="righ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 locked="0"/>
    </xf>
    <xf numFmtId="4" fontId="21" fillId="0" borderId="0" xfId="55" applyNumberFormat="1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3" fontId="37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left" vertical="center" wrapText="1"/>
      <protection/>
    </xf>
    <xf numFmtId="4" fontId="22" fillId="0" borderId="0" xfId="55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183" fontId="33" fillId="22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Fill="1" applyBorder="1" applyAlignment="1" applyProtection="1">
      <alignment horizontal="right" vertical="center" wrapText="1"/>
      <protection/>
    </xf>
    <xf numFmtId="4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2" fontId="22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4" fontId="27" fillId="0" borderId="0" xfId="55" applyNumberFormat="1" applyFont="1" applyFill="1" applyBorder="1" applyAlignment="1" applyProtection="1">
      <alignment horizontal="center" vertical="center" wrapText="1"/>
      <protection locked="0"/>
    </xf>
    <xf numFmtId="4" fontId="40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3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/>
      <protection locked="0"/>
    </xf>
    <xf numFmtId="1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 locked="0"/>
    </xf>
    <xf numFmtId="183" fontId="33" fillId="22" borderId="21" xfId="0" applyNumberFormat="1" applyFont="1" applyFill="1" applyBorder="1" applyAlignment="1" applyProtection="1">
      <alignment horizontal="center" vertical="center" wrapText="1"/>
      <protection locked="0"/>
    </xf>
    <xf numFmtId="183" fontId="33" fillId="22" borderId="22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4" xfId="0" applyNumberFormat="1" applyFont="1" applyFill="1" applyBorder="1" applyAlignment="1" applyProtection="1">
      <alignment horizontal="center" vertical="center" wrapText="1"/>
      <protection/>
    </xf>
    <xf numFmtId="183" fontId="33" fillId="22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 wrapText="1"/>
    </xf>
    <xf numFmtId="18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/>
    </xf>
    <xf numFmtId="43" fontId="28" fillId="0" borderId="0" xfId="0" applyNumberFormat="1" applyFont="1" applyFill="1" applyBorder="1" applyAlignment="1" applyProtection="1">
      <alignment horizontal="center" vertical="center" wrapText="1"/>
      <protection/>
    </xf>
    <xf numFmtId="43" fontId="21" fillId="0" borderId="0" xfId="0" applyNumberFormat="1" applyFont="1" applyFill="1" applyBorder="1" applyAlignment="1" applyProtection="1">
      <alignment horizontal="left" vertical="center" wrapText="1"/>
      <protection/>
    </xf>
    <xf numFmtId="4" fontId="27" fillId="0" borderId="0" xfId="52" applyNumberFormat="1" applyFont="1" applyFill="1" applyBorder="1" applyAlignment="1" applyProtection="1">
      <alignment horizontal="right" vertical="center" wrapText="1"/>
      <protection/>
    </xf>
    <xf numFmtId="0" fontId="27" fillId="0" borderId="0" xfId="52" applyNumberFormat="1" applyFont="1" applyFill="1" applyBorder="1" applyAlignment="1" applyProtection="1">
      <alignment horizontal="right" vertical="center" wrapText="1"/>
      <protection locked="0"/>
    </xf>
    <xf numFmtId="189" fontId="27" fillId="0" borderId="0" xfId="53" applyNumberFormat="1" applyFont="1" applyFill="1" applyBorder="1" applyAlignment="1" applyProtection="1">
      <alignment horizontal="right" vertical="center" wrapText="1"/>
      <protection/>
    </xf>
    <xf numFmtId="18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>
      <alignment horizontal="center"/>
    </xf>
    <xf numFmtId="4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183" fontId="22" fillId="0" borderId="0" xfId="0" applyNumberFormat="1" applyFont="1" applyBorder="1" applyAlignment="1">
      <alignment horizontal="center"/>
    </xf>
    <xf numFmtId="183" fontId="22" fillId="0" borderId="0" xfId="55" applyNumberFormat="1" applyFont="1" applyFill="1" applyBorder="1" applyAlignment="1">
      <alignment/>
    </xf>
    <xf numFmtId="183" fontId="22" fillId="0" borderId="0" xfId="55" applyNumberFormat="1" applyFont="1" applyFill="1" applyBorder="1" applyAlignment="1">
      <alignment/>
    </xf>
    <xf numFmtId="183" fontId="22" fillId="0" borderId="0" xfId="55" applyNumberFormat="1" applyFont="1" applyBorder="1" applyAlignment="1">
      <alignment/>
    </xf>
    <xf numFmtId="183" fontId="22" fillId="0" borderId="0" xfId="0" applyNumberFormat="1" applyFont="1" applyFill="1" applyBorder="1" applyAlignment="1">
      <alignment/>
    </xf>
    <xf numFmtId="183" fontId="21" fillId="0" borderId="14" xfId="0" applyNumberFormat="1" applyFont="1" applyFill="1" applyBorder="1" applyAlignment="1">
      <alignment horizontal="center" vertical="center" wrapText="1"/>
    </xf>
    <xf numFmtId="183" fontId="21" fillId="0" borderId="14" xfId="55" applyNumberFormat="1" applyFont="1" applyFill="1" applyBorder="1" applyAlignment="1">
      <alignment horizontal="center" vertical="center" wrapText="1"/>
    </xf>
    <xf numFmtId="183" fontId="22" fillId="0" borderId="23" xfId="0" applyNumberFormat="1" applyFont="1" applyFill="1" applyBorder="1" applyAlignment="1">
      <alignment horizontal="center"/>
    </xf>
    <xf numFmtId="183" fontId="32" fillId="0" borderId="0" xfId="52" applyNumberFormat="1" applyFont="1" applyFill="1" applyBorder="1" applyAlignment="1" applyProtection="1">
      <alignment horizontal="right" vertical="center" wrapText="1"/>
      <protection locked="0"/>
    </xf>
    <xf numFmtId="183" fontId="0" fillId="0" borderId="0" xfId="0" applyNumberFormat="1" applyFont="1" applyFill="1" applyBorder="1" applyAlignment="1" applyProtection="1">
      <alignment/>
      <protection locked="0"/>
    </xf>
    <xf numFmtId="183" fontId="32" fillId="0" borderId="13" xfId="52" applyNumberFormat="1" applyFont="1" applyFill="1" applyBorder="1" applyAlignment="1" applyProtection="1">
      <alignment horizontal="right" vertical="center" wrapText="1"/>
      <protection locked="0"/>
    </xf>
    <xf numFmtId="183" fontId="0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0" fillId="0" borderId="0" xfId="52" applyNumberFormat="1" applyFont="1" applyFill="1" applyBorder="1" applyAlignment="1" applyProtection="1">
      <alignment horizontal="right" vertical="center" wrapText="1"/>
      <protection locked="0"/>
    </xf>
    <xf numFmtId="183" fontId="21" fillId="0" borderId="0" xfId="52" applyNumberFormat="1" applyFont="1" applyFill="1" applyBorder="1" applyAlignment="1" applyProtection="1">
      <alignment horizontal="right" vertical="center" wrapText="1"/>
      <protection/>
    </xf>
    <xf numFmtId="183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27" fillId="0" borderId="0" xfId="52" applyNumberFormat="1" applyFont="1" applyFill="1" applyBorder="1" applyAlignment="1" applyProtection="1">
      <alignment horizontal="right" vertical="center" wrapText="1"/>
      <protection locked="0"/>
    </xf>
    <xf numFmtId="183" fontId="27" fillId="0" borderId="0" xfId="53" applyNumberFormat="1" applyFont="1" applyFill="1" applyBorder="1" applyAlignment="1" applyProtection="1">
      <alignment horizontal="right" vertical="center" wrapText="1"/>
      <protection/>
    </xf>
    <xf numFmtId="183" fontId="33" fillId="0" borderId="0" xfId="0" applyNumberFormat="1" applyFont="1" applyFill="1" applyBorder="1" applyAlignment="1">
      <alignment horizontal="center" vertical="center" wrapText="1"/>
    </xf>
    <xf numFmtId="183" fontId="0" fillId="0" borderId="0" xfId="55" applyNumberFormat="1" applyFont="1" applyFill="1" applyBorder="1" applyAlignment="1" applyProtection="1">
      <alignment horizontal="right"/>
      <protection locked="0"/>
    </xf>
    <xf numFmtId="183" fontId="0" fillId="0" borderId="0" xfId="0" applyNumberFormat="1" applyFont="1" applyAlignment="1" applyProtection="1">
      <alignment/>
      <protection locked="0"/>
    </xf>
    <xf numFmtId="183" fontId="23" fillId="0" borderId="0" xfId="0" applyNumberFormat="1" applyFont="1" applyFill="1" applyBorder="1" applyAlignment="1" applyProtection="1" quotePrefix="1">
      <alignment horizontal="center"/>
      <protection/>
    </xf>
    <xf numFmtId="183" fontId="24" fillId="0" borderId="0" xfId="0" applyNumberFormat="1" applyFont="1" applyFill="1" applyBorder="1" applyAlignment="1">
      <alignment/>
    </xf>
    <xf numFmtId="183" fontId="21" fillId="0" borderId="0" xfId="55" applyNumberFormat="1" applyFont="1" applyFill="1" applyBorder="1" applyAlignment="1">
      <alignment/>
    </xf>
    <xf numFmtId="183" fontId="22" fillId="0" borderId="0" xfId="0" applyNumberFormat="1" applyFont="1" applyFill="1" applyBorder="1" applyAlignment="1">
      <alignment horizontal="right"/>
    </xf>
    <xf numFmtId="183" fontId="21" fillId="0" borderId="0" xfId="55" applyNumberFormat="1" applyFont="1" applyFill="1" applyBorder="1" applyAlignment="1" applyProtection="1">
      <alignment/>
      <protection/>
    </xf>
    <xf numFmtId="183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 vertical="center" wrapText="1"/>
    </xf>
    <xf numFmtId="183" fontId="27" fillId="0" borderId="0" xfId="0" applyNumberFormat="1" applyFont="1" applyFill="1" applyAlignment="1" applyProtection="1">
      <alignment/>
      <protection locked="0"/>
    </xf>
    <xf numFmtId="183" fontId="27" fillId="0" borderId="0" xfId="0" applyNumberFormat="1" applyFont="1" applyFill="1" applyBorder="1" applyAlignment="1">
      <alignment horizontal="center" vertical="center" wrapText="1"/>
    </xf>
    <xf numFmtId="183" fontId="21" fillId="0" borderId="0" xfId="0" applyNumberFormat="1" applyFont="1" applyFill="1" applyBorder="1" applyAlignment="1">
      <alignment horizontal="center" vertical="center" wrapText="1"/>
    </xf>
    <xf numFmtId="18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0" xfId="0" applyNumberFormat="1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183" fontId="27" fillId="0" borderId="0" xfId="0" applyNumberFormat="1" applyFont="1" applyFill="1" applyBorder="1" applyAlignment="1" applyProtection="1">
      <alignment/>
      <protection locked="0"/>
    </xf>
    <xf numFmtId="183" fontId="27" fillId="0" borderId="0" xfId="55" applyNumberFormat="1" applyFont="1" applyFill="1" applyBorder="1" applyAlignment="1">
      <alignment horizontal="center" vertical="center" wrapText="1"/>
    </xf>
    <xf numFmtId="183" fontId="40" fillId="0" borderId="0" xfId="55" applyNumberFormat="1" applyFont="1" applyFill="1" applyBorder="1" applyAlignment="1">
      <alignment horizontal="center" vertical="center" wrapText="1"/>
    </xf>
    <xf numFmtId="183" fontId="4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183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0" fillId="0" borderId="0" xfId="55" applyNumberFormat="1" applyFont="1" applyFill="1" applyBorder="1" applyAlignment="1">
      <alignment horizontal="right" vertical="center" wrapText="1"/>
    </xf>
    <xf numFmtId="4" fontId="0" fillId="0" borderId="0" xfId="55" applyNumberFormat="1" applyFont="1" applyFill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183" fontId="44" fillId="0" borderId="0" xfId="0" applyNumberFormat="1" applyFont="1" applyFill="1" applyBorder="1" applyAlignment="1">
      <alignment horizontal="center"/>
    </xf>
    <xf numFmtId="18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27" fillId="0" borderId="0" xfId="55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3" fontId="0" fillId="0" borderId="0" xfId="0" applyNumberFormat="1" applyFont="1" applyBorder="1" applyAlignment="1" applyProtection="1">
      <alignment horizontal="center"/>
      <protection locked="0"/>
    </xf>
    <xf numFmtId="183" fontId="26" fillId="0" borderId="0" xfId="0" applyNumberFormat="1" applyFont="1" applyFill="1" applyBorder="1" applyAlignment="1" applyProtection="1">
      <alignment/>
      <protection locked="0"/>
    </xf>
    <xf numFmtId="183" fontId="0" fillId="0" borderId="0" xfId="0" applyNumberFormat="1" applyFont="1" applyFill="1" applyAlignment="1" applyProtection="1">
      <alignment horizontal="center"/>
      <protection locked="0"/>
    </xf>
    <xf numFmtId="183" fontId="41" fillId="0" borderId="0" xfId="0" applyNumberFormat="1" applyFont="1" applyFill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4" fontId="27" fillId="0" borderId="14" xfId="55" applyNumberFormat="1" applyFont="1" applyFill="1" applyBorder="1" applyAlignment="1" applyProtection="1">
      <alignment horizontal="center" vertical="center" wrapText="1"/>
      <protection/>
    </xf>
    <xf numFmtId="217" fontId="27" fillId="0" borderId="14" xfId="0" applyNumberFormat="1" applyFont="1" applyFill="1" applyBorder="1" applyAlignment="1" applyProtection="1">
      <alignment horizontal="center" vertical="center" wrapText="1"/>
      <protection/>
    </xf>
    <xf numFmtId="3" fontId="27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43" fontId="0" fillId="0" borderId="0" xfId="54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" fontId="22" fillId="0" borderId="0" xfId="55" applyNumberFormat="1" applyFont="1" applyBorder="1" applyAlignment="1">
      <alignment horizontal="right"/>
    </xf>
    <xf numFmtId="1" fontId="34" fillId="0" borderId="0" xfId="55" applyNumberFormat="1" applyFont="1" applyBorder="1" applyAlignment="1">
      <alignment horizontal="right"/>
    </xf>
    <xf numFmtId="1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2" applyNumberFormat="1" applyFont="1" applyFill="1" applyBorder="1" applyAlignment="1" applyProtection="1">
      <alignment horizontal="right" vertical="center" wrapText="1"/>
      <protection/>
    </xf>
    <xf numFmtId="1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52" applyNumberFormat="1" applyFont="1" applyFill="1" applyBorder="1" applyAlignment="1" applyProtection="1">
      <alignment horizontal="right" vertical="center" wrapText="1"/>
      <protection locked="0"/>
    </xf>
    <xf numFmtId="1" fontId="22" fillId="0" borderId="0" xfId="52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1" applyNumberFormat="1" applyFont="1" applyFill="1" applyBorder="1" applyAlignment="1" applyProtection="1">
      <alignment horizontal="right" vertical="center" wrapText="1"/>
      <protection/>
    </xf>
    <xf numFmtId="1" fontId="27" fillId="0" borderId="0" xfId="52" applyNumberFormat="1" applyFont="1" applyFill="1" applyBorder="1" applyAlignment="1" applyProtection="1">
      <alignment horizontal="right" vertical="center" wrapText="1"/>
      <protection locked="0"/>
    </xf>
    <xf numFmtId="1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55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83" fontId="21" fillId="0" borderId="14" xfId="55" applyNumberFormat="1" applyFont="1" applyFill="1" applyBorder="1" applyAlignment="1" applyProtection="1">
      <alignment horizontal="center" vertical="center" wrapText="1"/>
      <protection/>
    </xf>
    <xf numFmtId="183" fontId="21" fillId="0" borderId="14" xfId="55" applyNumberFormat="1" applyFont="1" applyFill="1" applyBorder="1" applyAlignment="1" applyProtection="1">
      <alignment horizontal="center" vertical="center" wrapText="1"/>
      <protection locked="0"/>
    </xf>
    <xf numFmtId="183" fontId="22" fillId="0" borderId="0" xfId="0" applyNumberFormat="1" applyFont="1" applyFill="1" applyBorder="1" applyAlignment="1" applyProtection="1">
      <alignment horizontal="center"/>
      <protection locked="0"/>
    </xf>
    <xf numFmtId="183" fontId="21" fillId="0" borderId="0" xfId="52" applyNumberFormat="1" applyFont="1" applyFill="1" applyBorder="1" applyAlignment="1" applyProtection="1">
      <alignment horizontal="right" vertical="center" wrapText="1"/>
      <protection locked="0"/>
    </xf>
    <xf numFmtId="183" fontId="27" fillId="0" borderId="0" xfId="53" applyNumberFormat="1" applyFont="1" applyFill="1" applyBorder="1" applyAlignment="1" applyProtection="1">
      <alignment horizontal="right" vertical="center" wrapText="1"/>
      <protection locked="0"/>
    </xf>
    <xf numFmtId="1" fontId="21" fillId="0" borderId="14" xfId="0" applyNumberFormat="1" applyFont="1" applyFill="1" applyBorder="1" applyAlignment="1">
      <alignment horizontal="center" vertical="center" wrapText="1"/>
    </xf>
    <xf numFmtId="1" fontId="27" fillId="0" borderId="0" xfId="52" applyNumberFormat="1" applyFont="1" applyFill="1" applyBorder="1" applyAlignment="1" applyProtection="1">
      <alignment horizontal="right" vertical="center" wrapText="1"/>
      <protection/>
    </xf>
    <xf numFmtId="1" fontId="33" fillId="0" borderId="0" xfId="0" applyNumberFormat="1" applyFont="1" applyFill="1" applyBorder="1" applyAlignment="1">
      <alignment horizontal="center" vertical="center" wrapText="1"/>
    </xf>
    <xf numFmtId="183" fontId="27" fillId="0" borderId="0" xfId="52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1" fontId="0" fillId="0" borderId="0" xfId="52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1" fontId="22" fillId="0" borderId="0" xfId="0" applyNumberFormat="1" applyFont="1" applyBorder="1" applyAlignment="1">
      <alignment horizontal="center"/>
    </xf>
    <xf numFmtId="4" fontId="0" fillId="0" borderId="0" xfId="55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0" applyNumberFormat="1" applyFont="1" applyFill="1" applyBorder="1" applyAlignment="1" applyProtection="1">
      <alignment horizontal="left" vertical="center" wrapText="1"/>
      <protection/>
    </xf>
    <xf numFmtId="18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7" fillId="0" borderId="0" xfId="0" applyFont="1" applyFill="1" applyBorder="1" applyAlignment="1" applyProtection="1">
      <alignment/>
      <protection/>
    </xf>
    <xf numFmtId="43" fontId="27" fillId="0" borderId="0" xfId="0" applyNumberFormat="1" applyFont="1" applyFill="1" applyBorder="1" applyAlignment="1" applyProtection="1">
      <alignment horizontal="center" vertical="center" wrapText="1"/>
      <protection/>
    </xf>
    <xf numFmtId="43" fontId="27" fillId="0" borderId="0" xfId="0" applyNumberFormat="1" applyFont="1" applyFill="1" applyBorder="1" applyAlignment="1" applyProtection="1">
      <alignment horizontal="left" vertical="center" wrapText="1"/>
      <protection/>
    </xf>
    <xf numFmtId="1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 quotePrefix="1">
      <alignment horizontal="center"/>
      <protection/>
    </xf>
    <xf numFmtId="3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>
      <alignment horizontal="left"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4" fontId="27" fillId="0" borderId="0" xfId="55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27" fillId="0" borderId="0" xfId="55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 horizontal="left"/>
    </xf>
    <xf numFmtId="217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55" applyNumberFormat="1" applyFont="1" applyFill="1" applyBorder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217" fontId="27" fillId="0" borderId="14" xfId="0" applyNumberFormat="1" applyFont="1" applyFill="1" applyBorder="1" applyAlignment="1">
      <alignment horizontal="center" vertical="center" wrapText="1"/>
    </xf>
    <xf numFmtId="4" fontId="27" fillId="0" borderId="14" xfId="55" applyNumberFormat="1" applyFont="1" applyFill="1" applyBorder="1" applyAlignment="1">
      <alignment horizontal="center" vertical="center" wrapText="1"/>
    </xf>
    <xf numFmtId="3" fontId="27" fillId="0" borderId="14" xfId="55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52" applyNumberFormat="1" applyFont="1" applyFill="1" applyBorder="1" applyAlignment="1" applyProtection="1">
      <alignment horizontal="right" vertical="center" wrapText="1"/>
      <protection/>
    </xf>
    <xf numFmtId="4" fontId="27" fillId="0" borderId="0" xfId="55" applyNumberFormat="1" applyFont="1" applyFill="1" applyBorder="1" applyAlignment="1" applyProtection="1">
      <alignment horizontal="right" vertical="center" wrapText="1"/>
      <protection locked="0"/>
    </xf>
    <xf numFmtId="4" fontId="27" fillId="0" borderId="0" xfId="53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55" applyNumberFormat="1" applyFont="1" applyFill="1" applyBorder="1" applyAlignment="1" applyProtection="1">
      <alignment horizontal="right" vertical="center" wrapText="1"/>
      <protection/>
    </xf>
    <xf numFmtId="217" fontId="27" fillId="0" borderId="0" xfId="52" applyNumberFormat="1" applyFont="1" applyFill="1" applyBorder="1" applyAlignment="1" applyProtection="1">
      <alignment horizontal="right" vertical="center" wrapText="1"/>
      <protection/>
    </xf>
    <xf numFmtId="3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Border="1" applyAlignment="1">
      <alignment horizontal="center"/>
    </xf>
    <xf numFmtId="3" fontId="0" fillId="0" borderId="0" xfId="55" applyNumberFormat="1" applyFont="1" applyBorder="1" applyAlignment="1">
      <alignment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32" fillId="0" borderId="0" xfId="52" applyNumberFormat="1" applyFont="1" applyFill="1" applyBorder="1" applyAlignment="1" applyProtection="1">
      <alignment horizontal="right" vertical="center" wrapText="1"/>
      <protection/>
    </xf>
    <xf numFmtId="0" fontId="27" fillId="0" borderId="0" xfId="55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53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/>
    </xf>
    <xf numFmtId="220" fontId="0" fillId="0" borderId="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54" applyFont="1" applyFill="1" applyBorder="1" applyAlignment="1">
      <alignment horizontal="right" vertical="center" wrapText="1"/>
    </xf>
    <xf numFmtId="183" fontId="27" fillId="0" borderId="14" xfId="55" applyNumberFormat="1" applyFont="1" applyFill="1" applyBorder="1" applyAlignment="1">
      <alignment horizontal="center" vertical="center" wrapText="1"/>
    </xf>
    <xf numFmtId="183" fontId="27" fillId="0" borderId="0" xfId="55" applyNumberFormat="1" applyFont="1" applyFill="1" applyBorder="1" applyAlignment="1">
      <alignment horizontal="center"/>
    </xf>
    <xf numFmtId="18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3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 locked="0"/>
    </xf>
    <xf numFmtId="183" fontId="0" fillId="0" borderId="0" xfId="0" applyNumberFormat="1" applyFont="1" applyFill="1" applyBorder="1" applyAlignment="1" applyProtection="1">
      <alignment/>
      <protection/>
    </xf>
    <xf numFmtId="183" fontId="27" fillId="0" borderId="0" xfId="0" applyNumberFormat="1" applyFont="1" applyFill="1" applyBorder="1" applyAlignment="1" applyProtection="1">
      <alignment/>
      <protection/>
    </xf>
    <xf numFmtId="1" fontId="27" fillId="0" borderId="14" xfId="0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22" fillId="0" borderId="0" xfId="0" applyNumberFormat="1" applyFont="1" applyFill="1" applyBorder="1" applyAlignment="1">
      <alignment horizontal="center"/>
    </xf>
    <xf numFmtId="1" fontId="21" fillId="0" borderId="14" xfId="55" applyNumberFormat="1" applyFont="1" applyFill="1" applyBorder="1" applyAlignment="1">
      <alignment horizontal="center" vertical="center" wrapText="1"/>
    </xf>
    <xf numFmtId="1" fontId="27" fillId="0" borderId="0" xfId="55" applyNumberFormat="1" applyFont="1" applyBorder="1" applyAlignment="1" applyProtection="1">
      <alignment horizontal="right"/>
      <protection locked="0"/>
    </xf>
    <xf numFmtId="183" fontId="0" fillId="0" borderId="0" xfId="0" applyNumberFormat="1" applyFont="1" applyBorder="1" applyAlignment="1" applyProtection="1">
      <alignment horizontal="left"/>
      <protection locked="0"/>
    </xf>
    <xf numFmtId="183" fontId="27" fillId="0" borderId="14" xfId="55" applyNumberFormat="1" applyFont="1" applyFill="1" applyBorder="1" applyAlignment="1" applyProtection="1">
      <alignment horizontal="center" vertical="center" wrapText="1"/>
      <protection/>
    </xf>
    <xf numFmtId="1" fontId="0" fillId="0" borderId="0" xfId="55" applyNumberFormat="1" applyFont="1" applyFill="1" applyBorder="1" applyAlignment="1">
      <alignment horizontal="right"/>
    </xf>
    <xf numFmtId="1" fontId="0" fillId="0" borderId="0" xfId="55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53" applyNumberFormat="1" applyFont="1" applyFill="1" applyBorder="1" applyAlignment="1" applyProtection="1">
      <alignment vertical="center" wrapText="1"/>
      <protection locked="0"/>
    </xf>
    <xf numFmtId="4" fontId="0" fillId="0" borderId="0" xfId="5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22" fillId="0" borderId="0" xfId="55" applyNumberFormat="1" applyFont="1" applyBorder="1" applyAlignment="1">
      <alignment horizontal="right"/>
    </xf>
    <xf numFmtId="0" fontId="34" fillId="0" borderId="0" xfId="55" applyNumberFormat="1" applyFont="1" applyBorder="1" applyAlignment="1">
      <alignment horizontal="right"/>
    </xf>
    <xf numFmtId="0" fontId="21" fillId="0" borderId="14" xfId="55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/>
    </xf>
    <xf numFmtId="0" fontId="38" fillId="0" borderId="15" xfId="52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NumberFormat="1" applyFont="1" applyFill="1" applyBorder="1" applyAlignment="1" applyProtection="1">
      <alignment horizontal="right" vertical="center" wrapText="1"/>
      <protection/>
    </xf>
    <xf numFmtId="0" fontId="27" fillId="0" borderId="0" xfId="52" applyNumberFormat="1" applyFont="1" applyFill="1" applyBorder="1" applyAlignment="1" applyProtection="1">
      <alignment horizontal="right" vertical="center" wrapText="1"/>
      <protection/>
    </xf>
    <xf numFmtId="0" fontId="33" fillId="0" borderId="0" xfId="0" applyNumberFormat="1" applyFont="1" applyFill="1" applyBorder="1" applyAlignment="1">
      <alignment horizontal="center" vertical="center" wrapText="1"/>
    </xf>
    <xf numFmtId="43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52" applyNumberFormat="1" applyFont="1" applyFill="1" applyBorder="1" applyAlignment="1" applyProtection="1">
      <alignment horizontal="right" vertical="center" wrapText="1"/>
      <protection/>
    </xf>
    <xf numFmtId="43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52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Fill="1" applyBorder="1" applyAlignment="1" applyProtection="1">
      <alignment/>
      <protection locked="0"/>
    </xf>
    <xf numFmtId="43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43" fontId="22" fillId="0" borderId="10" xfId="0" applyNumberFormat="1" applyFont="1" applyFill="1" applyBorder="1" applyAlignment="1" applyProtection="1">
      <alignment horizontal="center"/>
      <protection/>
    </xf>
    <xf numFmtId="43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52" applyNumberFormat="1" applyFont="1" applyFill="1" applyBorder="1" applyAlignment="1" applyProtection="1">
      <alignment horizontal="right" vertical="center" wrapText="1"/>
      <protection/>
    </xf>
    <xf numFmtId="4" fontId="38" fillId="0" borderId="15" xfId="52" applyNumberFormat="1" applyFont="1" applyFill="1" applyBorder="1" applyAlignment="1" applyProtection="1">
      <alignment horizontal="right" vertical="center" wrapText="1"/>
      <protection/>
    </xf>
    <xf numFmtId="4" fontId="38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5" xfId="55" applyNumberFormat="1" applyFont="1" applyFill="1" applyBorder="1" applyAlignment="1">
      <alignment horizontal="right" vertical="center" wrapText="1"/>
    </xf>
    <xf numFmtId="4" fontId="22" fillId="0" borderId="26" xfId="55" applyNumberFormat="1" applyFont="1" applyFill="1" applyBorder="1" applyAlignment="1">
      <alignment horizontal="right" vertical="center" wrapText="1"/>
    </xf>
    <xf numFmtId="4" fontId="38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28" xfId="52" applyNumberFormat="1" applyFont="1" applyFill="1" applyBorder="1" applyAlignment="1" applyProtection="1">
      <alignment horizontal="right" vertical="center" wrapText="1"/>
      <protection/>
    </xf>
    <xf numFmtId="4" fontId="38" fillId="0" borderId="10" xfId="52" applyNumberFormat="1" applyFont="1" applyFill="1" applyBorder="1" applyAlignment="1" applyProtection="1">
      <alignment horizontal="right" vertical="center" wrapText="1"/>
      <protection/>
    </xf>
    <xf numFmtId="4" fontId="21" fillId="0" borderId="10" xfId="0" applyNumberFormat="1" applyFont="1" applyFill="1" applyBorder="1" applyAlignment="1" applyProtection="1">
      <alignment/>
      <protection locked="0"/>
    </xf>
    <xf numFmtId="4" fontId="38" fillId="0" borderId="19" xfId="52" applyNumberFormat="1" applyFont="1" applyFill="1" applyBorder="1" applyAlignment="1" applyProtection="1">
      <alignment horizontal="right" vertical="center" wrapText="1"/>
      <protection/>
    </xf>
    <xf numFmtId="4" fontId="21" fillId="0" borderId="28" xfId="52" applyNumberFormat="1" applyFont="1" applyFill="1" applyBorder="1" applyAlignment="1" applyProtection="1">
      <alignment horizontal="right" vertical="center" wrapText="1"/>
      <protection/>
    </xf>
    <xf numFmtId="4" fontId="30" fillId="0" borderId="10" xfId="52" applyNumberFormat="1" applyFont="1" applyFill="1" applyBorder="1" applyAlignment="1" applyProtection="1">
      <alignment horizontal="right" vertical="center" wrapText="1"/>
      <protection/>
    </xf>
    <xf numFmtId="4" fontId="30" fillId="0" borderId="19" xfId="52" applyNumberFormat="1" applyFont="1" applyFill="1" applyBorder="1" applyAlignment="1" applyProtection="1">
      <alignment horizontal="right" vertical="center" wrapText="1"/>
      <protection/>
    </xf>
    <xf numFmtId="4" fontId="22" fillId="0" borderId="28" xfId="52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52" applyNumberFormat="1" applyFont="1" applyFill="1" applyBorder="1" applyAlignment="1" applyProtection="1">
      <alignment horizontal="right" vertical="center" wrapText="1"/>
      <protection/>
    </xf>
    <xf numFmtId="4" fontId="22" fillId="0" borderId="19" xfId="52" applyNumberFormat="1" applyFont="1" applyFill="1" applyBorder="1" applyAlignment="1" applyProtection="1">
      <alignment horizontal="right" vertical="center" wrapText="1"/>
      <protection/>
    </xf>
    <xf numFmtId="4" fontId="21" fillId="0" borderId="10" xfId="52" applyNumberFormat="1" applyFont="1" applyFill="1" applyBorder="1" applyAlignment="1" applyProtection="1">
      <alignment horizontal="right" vertical="center" wrapText="1"/>
      <protection/>
    </xf>
    <xf numFmtId="4" fontId="21" fillId="0" borderId="19" xfId="52" applyNumberFormat="1" applyFont="1" applyFill="1" applyBorder="1" applyAlignment="1" applyProtection="1">
      <alignment horizontal="right" vertical="center" wrapText="1"/>
      <protection/>
    </xf>
    <xf numFmtId="4" fontId="22" fillId="0" borderId="10" xfId="0" applyNumberFormat="1" applyFont="1" applyFill="1" applyBorder="1" applyAlignment="1" applyProtection="1">
      <alignment horizontal="right" vertical="center" wrapText="1"/>
      <protection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9" xfId="0" applyNumberFormat="1" applyFont="1" applyFill="1" applyBorder="1" applyAlignment="1" applyProtection="1">
      <alignment horizontal="right" vertical="center" wrapText="1"/>
      <protection/>
    </xf>
    <xf numFmtId="4" fontId="21" fillId="0" borderId="10" xfId="0" applyNumberFormat="1" applyFont="1" applyFill="1" applyBorder="1" applyAlignment="1" applyProtection="1">
      <alignment horizontal="right" vertical="center" wrapText="1"/>
      <protection/>
    </xf>
    <xf numFmtId="4" fontId="21" fillId="0" borderId="19" xfId="0" applyNumberFormat="1" applyFont="1" applyFill="1" applyBorder="1" applyAlignment="1" applyProtection="1">
      <alignment horizontal="right" vertical="center" wrapText="1"/>
      <protection/>
    </xf>
    <xf numFmtId="4" fontId="22" fillId="0" borderId="10" xfId="55" applyNumberFormat="1" applyFont="1" applyFill="1" applyBorder="1" applyAlignment="1" applyProtection="1">
      <alignment horizontal="right" vertical="center" wrapText="1"/>
      <protection/>
    </xf>
    <xf numFmtId="4" fontId="21" fillId="0" borderId="10" xfId="55" applyNumberFormat="1" applyFont="1" applyFill="1" applyBorder="1" applyAlignment="1" applyProtection="1">
      <alignment horizontal="right" vertical="center" wrapText="1"/>
      <protection/>
    </xf>
    <xf numFmtId="4" fontId="22" fillId="0" borderId="28" xfId="55" applyNumberFormat="1" applyFont="1" applyFill="1" applyBorder="1" applyAlignment="1" applyProtection="1">
      <alignment horizontal="right" vertical="center" wrapText="1"/>
      <protection/>
    </xf>
    <xf numFmtId="4" fontId="21" fillId="0" borderId="29" xfId="52" applyNumberFormat="1" applyFont="1" applyFill="1" applyBorder="1" applyAlignment="1" applyProtection="1">
      <alignment horizontal="right" vertical="center" wrapText="1"/>
      <protection/>
    </xf>
    <xf numFmtId="4" fontId="30" fillId="0" borderId="18" xfId="52" applyNumberFormat="1" applyFont="1" applyFill="1" applyBorder="1" applyAlignment="1" applyProtection="1">
      <alignment horizontal="right" vertical="center" wrapText="1"/>
      <protection/>
    </xf>
    <xf numFmtId="4" fontId="21" fillId="0" borderId="18" xfId="0" applyNumberFormat="1" applyFont="1" applyFill="1" applyBorder="1" applyAlignment="1" applyProtection="1">
      <alignment/>
      <protection locked="0"/>
    </xf>
    <xf numFmtId="4" fontId="30" fillId="0" borderId="30" xfId="52" applyNumberFormat="1" applyFont="1" applyFill="1" applyBorder="1" applyAlignment="1" applyProtection="1">
      <alignment horizontal="right" vertical="center" wrapText="1"/>
      <protection/>
    </xf>
    <xf numFmtId="3" fontId="38" fillId="0" borderId="15" xfId="52" applyNumberFormat="1" applyFont="1" applyFill="1" applyBorder="1" applyAlignment="1" applyProtection="1">
      <alignment horizontal="right" vertical="center" wrapText="1"/>
      <protection/>
    </xf>
    <xf numFmtId="3" fontId="38" fillId="0" borderId="10" xfId="52" applyNumberFormat="1" applyFont="1" applyFill="1" applyBorder="1" applyAlignment="1" applyProtection="1">
      <alignment horizontal="right" vertical="center" wrapText="1"/>
      <protection/>
    </xf>
    <xf numFmtId="3" fontId="30" fillId="0" borderId="10" xfId="52" applyNumberFormat="1" applyFont="1" applyFill="1" applyBorder="1" applyAlignment="1" applyProtection="1">
      <alignment horizontal="right" vertical="center" wrapText="1"/>
      <protection/>
    </xf>
    <xf numFmtId="3" fontId="30" fillId="0" borderId="18" xfId="52" applyNumberFormat="1" applyFont="1" applyFill="1" applyBorder="1" applyAlignment="1" applyProtection="1">
      <alignment horizontal="right" vertical="center" wrapText="1"/>
      <protection/>
    </xf>
    <xf numFmtId="43" fontId="22" fillId="0" borderId="10" xfId="0" applyNumberFormat="1" applyFont="1" applyFill="1" applyBorder="1" applyAlignment="1" applyProtection="1">
      <alignment vertical="center" wrapText="1"/>
      <protection/>
    </xf>
    <xf numFmtId="3" fontId="22" fillId="0" borderId="15" xfId="52" applyNumberFormat="1" applyFont="1" applyFill="1" applyBorder="1" applyAlignment="1" applyProtection="1">
      <alignment horizontal="right" vertical="center" wrapText="1"/>
      <protection/>
    </xf>
    <xf numFmtId="3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183" fontId="22" fillId="0" borderId="21" xfId="0" applyNumberFormat="1" applyFont="1" applyFill="1" applyBorder="1" applyAlignment="1">
      <alignment horizontal="center"/>
    </xf>
    <xf numFmtId="4" fontId="22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21" fillId="0" borderId="10" xfId="52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21" fillId="0" borderId="10" xfId="55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55" applyNumberFormat="1" applyFont="1" applyFill="1" applyBorder="1" applyAlignment="1" applyProtection="1">
      <alignment horizontal="right" vertical="center" wrapText="1"/>
      <protection locked="0"/>
    </xf>
    <xf numFmtId="3" fontId="30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21" fillId="0" borderId="10" xfId="53" applyNumberFormat="1" applyFont="1" applyFill="1" applyBorder="1" applyAlignment="1" applyProtection="1">
      <alignment vertical="center" wrapText="1"/>
      <protection locked="0"/>
    </xf>
    <xf numFmtId="4" fontId="21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21" fillId="0" borderId="18" xfId="52" applyNumberFormat="1" applyFont="1" applyFill="1" applyBorder="1" applyAlignment="1" applyProtection="1">
      <alignment horizontal="right" vertical="center" wrapText="1"/>
      <protection locked="0"/>
    </xf>
    <xf numFmtId="4" fontId="21" fillId="0" borderId="18" xfId="52" applyNumberFormat="1" applyFont="1" applyFill="1" applyBorder="1" applyAlignment="1" applyProtection="1">
      <alignment horizontal="right" vertical="center" wrapText="1"/>
      <protection locked="0"/>
    </xf>
    <xf numFmtId="4" fontId="21" fillId="0" borderId="18" xfId="52" applyNumberFormat="1" applyFont="1" applyFill="1" applyBorder="1" applyAlignment="1" applyProtection="1">
      <alignment horizontal="right" vertical="center" wrapText="1"/>
      <protection/>
    </xf>
    <xf numFmtId="4" fontId="21" fillId="0" borderId="30" xfId="52" applyNumberFormat="1" applyFont="1" applyFill="1" applyBorder="1" applyAlignment="1" applyProtection="1">
      <alignment horizontal="right" vertical="center" wrapText="1"/>
      <protection/>
    </xf>
    <xf numFmtId="183" fontId="0" fillId="0" borderId="21" xfId="0" applyNumberFormat="1" applyFont="1" applyFill="1" applyBorder="1" applyAlignment="1" applyProtection="1">
      <alignment/>
      <protection locked="0"/>
    </xf>
    <xf numFmtId="4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53" applyNumberFormat="1" applyFont="1" applyFill="1" applyBorder="1" applyAlignment="1" applyProtection="1">
      <alignment horizontal="right" vertical="center" wrapText="1"/>
      <protection/>
    </xf>
    <xf numFmtId="4" fontId="22" fillId="0" borderId="19" xfId="53" applyNumberFormat="1" applyFont="1" applyFill="1" applyBorder="1" applyAlignment="1" applyProtection="1">
      <alignment horizontal="right" vertical="center" wrapText="1"/>
      <protection/>
    </xf>
    <xf numFmtId="4" fontId="21" fillId="0" borderId="10" xfId="53" applyNumberFormat="1" applyFont="1" applyFill="1" applyBorder="1" applyAlignment="1" applyProtection="1">
      <alignment horizontal="right" vertical="center" wrapText="1"/>
      <protection/>
    </xf>
    <xf numFmtId="4" fontId="21" fillId="0" borderId="19" xfId="53" applyNumberFormat="1" applyFont="1" applyFill="1" applyBorder="1" applyAlignment="1" applyProtection="1">
      <alignment horizontal="right" vertical="center" wrapText="1"/>
      <protection/>
    </xf>
    <xf numFmtId="4" fontId="22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58" applyNumberFormat="1" applyFont="1" applyFill="1" applyBorder="1" applyAlignment="1" applyProtection="1">
      <alignment horizontal="right" vertical="center" wrapText="1"/>
      <protection/>
    </xf>
    <xf numFmtId="4" fontId="22" fillId="0" borderId="10" xfId="58" applyNumberFormat="1" applyFont="1" applyFill="1" applyBorder="1" applyAlignment="1" applyProtection="1">
      <alignment horizontal="right" vertical="center" wrapText="1"/>
      <protection/>
    </xf>
    <xf numFmtId="4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50" applyNumberFormat="1" applyFont="1" applyFill="1" applyBorder="1" applyAlignment="1" applyProtection="1">
      <alignment horizontal="right" vertical="center" wrapText="1"/>
      <protection/>
    </xf>
    <xf numFmtId="1" fontId="22" fillId="0" borderId="31" xfId="0" applyNumberFormat="1" applyFont="1" applyFill="1" applyBorder="1" applyAlignment="1" applyProtection="1">
      <alignment horizontal="center" vertical="center" wrapText="1"/>
      <protection/>
    </xf>
    <xf numFmtId="43" fontId="20" fillId="0" borderId="32" xfId="0" applyNumberFormat="1" applyFont="1" applyFill="1" applyBorder="1" applyAlignment="1" applyProtection="1">
      <alignment horizontal="center" vertical="center" wrapText="1"/>
      <protection/>
    </xf>
    <xf numFmtId="43" fontId="22" fillId="0" borderId="32" xfId="0" applyNumberFormat="1" applyFont="1" applyFill="1" applyBorder="1" applyAlignment="1" applyProtection="1">
      <alignment horizontal="left" vertical="center" wrapText="1"/>
      <protection/>
    </xf>
    <xf numFmtId="0" fontId="32" fillId="0" borderId="32" xfId="52" applyNumberFormat="1" applyFont="1" applyFill="1" applyBorder="1" applyAlignment="1" applyProtection="1">
      <alignment horizontal="right" vertical="center" wrapText="1"/>
      <protection/>
    </xf>
    <xf numFmtId="183" fontId="0" fillId="0" borderId="32" xfId="53" applyNumberFormat="1" applyFont="1" applyFill="1" applyBorder="1" applyAlignment="1" applyProtection="1">
      <alignment horizontal="right" vertical="center" wrapText="1"/>
      <protection/>
    </xf>
    <xf numFmtId="183" fontId="0" fillId="0" borderId="33" xfId="53" applyNumberFormat="1" applyFont="1" applyFill="1" applyBorder="1" applyAlignment="1" applyProtection="1">
      <alignment horizontal="right" vertical="center" wrapText="1"/>
      <protection/>
    </xf>
    <xf numFmtId="183" fontId="0" fillId="0" borderId="34" xfId="53" applyNumberFormat="1" applyFont="1" applyFill="1" applyBorder="1" applyAlignment="1" applyProtection="1">
      <alignment horizontal="right" vertical="center" wrapText="1"/>
      <protection/>
    </xf>
    <xf numFmtId="1" fontId="22" fillId="0" borderId="16" xfId="0" applyNumberFormat="1" applyFont="1" applyFill="1" applyBorder="1" applyAlignment="1" applyProtection="1">
      <alignment horizontal="center" vertical="center" wrapText="1"/>
      <protection/>
    </xf>
    <xf numFmtId="43" fontId="22" fillId="0" borderId="15" xfId="0" applyNumberFormat="1" applyFont="1" applyFill="1" applyBorder="1" applyAlignment="1" applyProtection="1">
      <alignment horizontal="center" vertical="center" wrapText="1"/>
      <protection/>
    </xf>
    <xf numFmtId="43" fontId="22" fillId="0" borderId="15" xfId="0" applyNumberFormat="1" applyFont="1" applyFill="1" applyBorder="1" applyAlignment="1" applyProtection="1">
      <alignment horizontal="left" vertical="center" wrapText="1"/>
      <protection/>
    </xf>
    <xf numFmtId="4" fontId="22" fillId="0" borderId="15" xfId="53" applyNumberFormat="1" applyFont="1" applyFill="1" applyBorder="1" applyAlignment="1" applyProtection="1">
      <alignment horizontal="right" vertical="center" wrapText="1"/>
      <protection/>
    </xf>
    <xf numFmtId="4" fontId="22" fillId="0" borderId="20" xfId="53" applyNumberFormat="1" applyFont="1" applyFill="1" applyBorder="1" applyAlignment="1" applyProtection="1">
      <alignment horizontal="right" vertical="center" wrapText="1"/>
      <protection/>
    </xf>
    <xf numFmtId="1" fontId="21" fillId="0" borderId="17" xfId="0" applyNumberFormat="1" applyFont="1" applyFill="1" applyBorder="1" applyAlignment="1" applyProtection="1" quotePrefix="1">
      <alignment horizontal="center" vertical="center" wrapText="1"/>
      <protection/>
    </xf>
    <xf numFmtId="43" fontId="30" fillId="0" borderId="18" xfId="0" applyNumberFormat="1" applyFont="1" applyFill="1" applyBorder="1" applyAlignment="1" applyProtection="1">
      <alignment horizontal="center" vertical="center" wrapText="1"/>
      <protection/>
    </xf>
    <xf numFmtId="4" fontId="21" fillId="0" borderId="18" xfId="50" applyNumberFormat="1" applyFont="1" applyFill="1" applyBorder="1" applyAlignment="1" applyProtection="1">
      <alignment horizontal="right" vertical="center" wrapText="1"/>
      <protection/>
    </xf>
    <xf numFmtId="4" fontId="21" fillId="0" borderId="18" xfId="53" applyNumberFormat="1" applyFont="1" applyFill="1" applyBorder="1" applyAlignment="1" applyProtection="1">
      <alignment horizontal="right" vertical="center" wrapText="1"/>
      <protection/>
    </xf>
    <xf numFmtId="4" fontId="21" fillId="0" borderId="30" xfId="53" applyNumberFormat="1" applyFont="1" applyFill="1" applyBorder="1" applyAlignment="1" applyProtection="1">
      <alignment horizontal="right" vertical="center" wrapText="1"/>
      <protection/>
    </xf>
    <xf numFmtId="183" fontId="39" fillId="22" borderId="1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4" fontId="3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9" xfId="0" applyNumberFormat="1" applyFont="1" applyFill="1" applyBorder="1" applyAlignment="1" applyProtection="1">
      <alignment/>
      <protection locked="0"/>
    </xf>
    <xf numFmtId="1" fontId="38" fillId="0" borderId="10" xfId="52" applyNumberFormat="1" applyFont="1" applyFill="1" applyBorder="1" applyAlignment="1" applyProtection="1">
      <alignment horizontal="right" vertical="center" wrapText="1"/>
      <protection/>
    </xf>
    <xf numFmtId="1" fontId="22" fillId="0" borderId="10" xfId="52" applyNumberFormat="1" applyFont="1" applyFill="1" applyBorder="1" applyAlignment="1" applyProtection="1">
      <alignment horizontal="right" vertical="center" wrapText="1"/>
      <protection/>
    </xf>
    <xf numFmtId="1" fontId="22" fillId="0" borderId="10" xfId="52" applyNumberFormat="1" applyFont="1" applyFill="1" applyBorder="1" applyAlignment="1" applyProtection="1">
      <alignment horizontal="right" vertical="center" wrapText="1"/>
      <protection locked="0"/>
    </xf>
    <xf numFmtId="1" fontId="21" fillId="0" borderId="18" xfId="52" applyNumberFormat="1" applyFont="1" applyFill="1" applyBorder="1" applyAlignment="1" applyProtection="1">
      <alignment horizontal="right" vertical="center" wrapText="1"/>
      <protection locked="0"/>
    </xf>
    <xf numFmtId="1" fontId="21" fillId="0" borderId="10" xfId="52" applyNumberFormat="1" applyFont="1" applyFill="1" applyBorder="1" applyAlignment="1" applyProtection="1">
      <alignment horizontal="right" vertical="center" wrapText="1"/>
      <protection locked="0"/>
    </xf>
    <xf numFmtId="1" fontId="30" fillId="0" borderId="10" xfId="52" applyNumberFormat="1" applyFont="1" applyFill="1" applyBorder="1" applyAlignment="1" applyProtection="1">
      <alignment horizontal="right" vertical="center" wrapText="1"/>
      <protection locked="0"/>
    </xf>
    <xf numFmtId="1" fontId="21" fillId="0" borderId="10" xfId="0" applyNumberFormat="1" applyFont="1" applyFill="1" applyBorder="1" applyAlignment="1" applyProtection="1">
      <alignment/>
      <protection locked="0"/>
    </xf>
    <xf numFmtId="1" fontId="22" fillId="0" borderId="10" xfId="53" applyNumberFormat="1" applyFont="1" applyFill="1" applyBorder="1" applyAlignment="1" applyProtection="1">
      <alignment vertical="center" wrapText="1"/>
      <protection locked="0"/>
    </xf>
    <xf numFmtId="1" fontId="21" fillId="0" borderId="10" xfId="53" applyNumberFormat="1" applyFont="1" applyFill="1" applyBorder="1" applyAlignment="1" applyProtection="1">
      <alignment vertical="center" wrapText="1"/>
      <protection locked="0"/>
    </xf>
    <xf numFmtId="1" fontId="21" fillId="0" borderId="10" xfId="55" applyNumberFormat="1" applyFont="1" applyFill="1" applyBorder="1" applyAlignment="1" applyProtection="1">
      <alignment horizontal="right" vertical="center" wrapText="1"/>
      <protection locked="0"/>
    </xf>
    <xf numFmtId="1" fontId="38" fillId="0" borderId="10" xfId="52" applyNumberFormat="1" applyFont="1" applyFill="1" applyBorder="1" applyAlignment="1" applyProtection="1">
      <alignment horizontal="right" vertical="center" wrapText="1"/>
      <protection locked="0"/>
    </xf>
    <xf numFmtId="1" fontId="38" fillId="0" borderId="15" xfId="52" applyNumberFormat="1" applyFont="1" applyFill="1" applyBorder="1" applyAlignment="1" applyProtection="1">
      <alignment horizontal="right" vertical="center" wrapText="1"/>
      <protection/>
    </xf>
    <xf numFmtId="1" fontId="30" fillId="0" borderId="10" xfId="52" applyNumberFormat="1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/>
    </xf>
    <xf numFmtId="1" fontId="30" fillId="0" borderId="18" xfId="52" applyNumberFormat="1" applyFont="1" applyFill="1" applyBorder="1" applyAlignment="1" applyProtection="1">
      <alignment horizontal="right" vertical="center" wrapText="1"/>
      <protection/>
    </xf>
    <xf numFmtId="4" fontId="22" fillId="0" borderId="15" xfId="53" applyNumberFormat="1" applyFont="1" applyFill="1" applyBorder="1" applyAlignment="1" applyProtection="1">
      <alignment vertical="center" wrapText="1"/>
      <protection/>
    </xf>
    <xf numFmtId="4" fontId="22" fillId="0" borderId="20" xfId="53" applyNumberFormat="1" applyFont="1" applyFill="1" applyBorder="1" applyAlignment="1" applyProtection="1">
      <alignment vertical="center" wrapText="1"/>
      <protection/>
    </xf>
    <xf numFmtId="4" fontId="22" fillId="0" borderId="10" xfId="53" applyNumberFormat="1" applyFont="1" applyFill="1" applyBorder="1" applyAlignment="1" applyProtection="1">
      <alignment vertical="center" wrapText="1"/>
      <protection/>
    </xf>
    <xf numFmtId="4" fontId="22" fillId="0" borderId="19" xfId="53" applyNumberFormat="1" applyFont="1" applyFill="1" applyBorder="1" applyAlignment="1" applyProtection="1">
      <alignment vertical="center" wrapText="1"/>
      <protection/>
    </xf>
    <xf numFmtId="4" fontId="21" fillId="0" borderId="10" xfId="58" applyNumberFormat="1" applyFont="1" applyFill="1" applyBorder="1" applyAlignment="1" applyProtection="1">
      <alignment vertical="center" wrapText="1"/>
      <protection/>
    </xf>
    <xf numFmtId="4" fontId="21" fillId="0" borderId="10" xfId="53" applyNumberFormat="1" applyFont="1" applyFill="1" applyBorder="1" applyAlignment="1" applyProtection="1">
      <alignment vertical="center" wrapText="1"/>
      <protection/>
    </xf>
    <xf numFmtId="4" fontId="21" fillId="0" borderId="19" xfId="53" applyNumberFormat="1" applyFont="1" applyFill="1" applyBorder="1" applyAlignment="1" applyProtection="1">
      <alignment vertical="center" wrapText="1"/>
      <protection/>
    </xf>
    <xf numFmtId="4" fontId="38" fillId="0" borderId="10" xfId="52" applyNumberFormat="1" applyFont="1" applyFill="1" applyBorder="1" applyAlignment="1" applyProtection="1">
      <alignment vertical="center" wrapText="1"/>
      <protection/>
    </xf>
    <xf numFmtId="4" fontId="22" fillId="0" borderId="10" xfId="58" applyNumberFormat="1" applyFont="1" applyFill="1" applyBorder="1" applyAlignment="1" applyProtection="1">
      <alignment vertical="center" wrapText="1"/>
      <protection/>
    </xf>
    <xf numFmtId="4" fontId="22" fillId="0" borderId="10" xfId="52" applyNumberFormat="1" applyFont="1" applyFill="1" applyBorder="1" applyAlignment="1" applyProtection="1">
      <alignment vertical="center" wrapText="1"/>
      <protection locked="0"/>
    </xf>
    <xf numFmtId="4" fontId="38" fillId="0" borderId="19" xfId="52" applyNumberFormat="1" applyFont="1" applyFill="1" applyBorder="1" applyAlignment="1" applyProtection="1">
      <alignment vertical="center" wrapText="1"/>
      <protection/>
    </xf>
    <xf numFmtId="4" fontId="21" fillId="0" borderId="18" xfId="50" applyNumberFormat="1" applyFont="1" applyFill="1" applyBorder="1" applyAlignment="1" applyProtection="1">
      <alignment vertical="center" wrapText="1"/>
      <protection/>
    </xf>
    <xf numFmtId="4" fontId="21" fillId="0" borderId="18" xfId="53" applyNumberFormat="1" applyFont="1" applyFill="1" applyBorder="1" applyAlignment="1" applyProtection="1">
      <alignment vertical="center" wrapText="1"/>
      <protection/>
    </xf>
    <xf numFmtId="4" fontId="21" fillId="0" borderId="30" xfId="53" applyNumberFormat="1" applyFont="1" applyFill="1" applyBorder="1" applyAlignment="1" applyProtection="1">
      <alignment vertical="center" wrapText="1"/>
      <protection/>
    </xf>
    <xf numFmtId="1" fontId="30" fillId="0" borderId="17" xfId="0" applyNumberFormat="1" applyFont="1" applyFill="1" applyBorder="1" applyAlignment="1" applyProtection="1">
      <alignment horizontal="center" vertical="center" wrapText="1"/>
      <protection/>
    </xf>
    <xf numFmtId="183" fontId="0" fillId="0" borderId="23" xfId="0" applyNumberFormat="1" applyFont="1" applyFill="1" applyBorder="1" applyAlignment="1" applyProtection="1">
      <alignment/>
      <protection locked="0"/>
    </xf>
    <xf numFmtId="4" fontId="21" fillId="0" borderId="15" xfId="0" applyNumberFormat="1" applyFont="1" applyFill="1" applyBorder="1" applyAlignment="1" applyProtection="1">
      <alignment/>
      <protection locked="0"/>
    </xf>
    <xf numFmtId="4" fontId="38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8" xfId="55" applyNumberFormat="1" applyFont="1" applyFill="1" applyBorder="1" applyAlignment="1" applyProtection="1">
      <alignment horizontal="right" vertical="center" wrapText="1"/>
      <protection/>
    </xf>
    <xf numFmtId="4" fontId="30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43" fontId="46" fillId="0" borderId="10" xfId="0" applyNumberFormat="1" applyFont="1" applyFill="1" applyBorder="1" applyAlignment="1" applyProtection="1">
      <alignment horizontal="left" vertical="center" wrapText="1"/>
      <protection/>
    </xf>
    <xf numFmtId="3" fontId="21" fillId="0" borderId="18" xfId="55" applyNumberFormat="1" applyFont="1" applyFill="1" applyBorder="1" applyAlignment="1" applyProtection="1">
      <alignment horizontal="right" vertical="center" wrapText="1"/>
      <protection locked="0"/>
    </xf>
    <xf numFmtId="4" fontId="21" fillId="0" borderId="18" xfId="55" applyNumberFormat="1" applyFont="1" applyFill="1" applyBorder="1" applyAlignment="1" applyProtection="1">
      <alignment horizontal="right" vertical="center" wrapText="1"/>
      <protection locked="0"/>
    </xf>
    <xf numFmtId="4" fontId="22" fillId="0" borderId="15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20" xfId="52" applyNumberFormat="1" applyFont="1" applyFill="1" applyBorder="1" applyAlignment="1" applyProtection="1">
      <alignment horizontal="right" vertical="center" wrapText="1"/>
      <protection/>
    </xf>
    <xf numFmtId="4" fontId="38" fillId="0" borderId="15" xfId="0" applyNumberFormat="1" applyFont="1" applyFill="1" applyBorder="1" applyAlignment="1" applyProtection="1">
      <alignment horizontal="right" vertical="center" wrapText="1"/>
      <protection/>
    </xf>
    <xf numFmtId="4" fontId="22" fillId="0" borderId="15" xfId="55" applyNumberFormat="1" applyFont="1" applyFill="1" applyBorder="1" applyAlignment="1" applyProtection="1">
      <alignment horizontal="right" vertical="center" wrapText="1"/>
      <protection locked="0"/>
    </xf>
    <xf numFmtId="4" fontId="38" fillId="0" borderId="10" xfId="52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52" applyNumberFormat="1" applyFont="1" applyFill="1" applyBorder="1" applyAlignment="1" applyProtection="1">
      <alignment horizontal="right" vertical="center" wrapText="1"/>
      <protection locked="0"/>
    </xf>
    <xf numFmtId="4" fontId="22" fillId="0" borderId="19" xfId="53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Fill="1" applyBorder="1" applyAlignment="1" applyProtection="1">
      <alignment/>
      <protection locked="0"/>
    </xf>
    <xf numFmtId="4" fontId="30" fillId="0" borderId="18" xfId="52" applyNumberFormat="1" applyFont="1" applyFill="1" applyBorder="1" applyAlignment="1" applyProtection="1">
      <alignment horizontal="right" vertical="center" wrapText="1"/>
      <protection locked="0"/>
    </xf>
    <xf numFmtId="4" fontId="22" fillId="0" borderId="15" xfId="0" applyNumberFormat="1" applyFont="1" applyFill="1" applyBorder="1" applyAlignment="1" applyProtection="1">
      <alignment horizontal="right" vertical="center" wrapText="1"/>
      <protection/>
    </xf>
    <xf numFmtId="4" fontId="38" fillId="0" borderId="19" xfId="52" applyNumberFormat="1" applyFont="1" applyFill="1" applyBorder="1" applyAlignment="1" applyProtection="1">
      <alignment horizontal="right" vertical="center" wrapText="1"/>
      <protection locked="0"/>
    </xf>
    <xf numFmtId="4" fontId="21" fillId="0" borderId="19" xfId="52" applyNumberFormat="1" applyFont="1" applyFill="1" applyBorder="1" applyAlignment="1" applyProtection="1">
      <alignment horizontal="right" vertical="center" wrapText="1"/>
      <protection locked="0"/>
    </xf>
    <xf numFmtId="4" fontId="22" fillId="0" borderId="19" xfId="52" applyNumberFormat="1" applyFont="1" applyFill="1" applyBorder="1" applyAlignment="1" applyProtection="1">
      <alignment horizontal="right" vertical="center" wrapText="1"/>
      <protection locked="0"/>
    </xf>
    <xf numFmtId="3" fontId="38" fillId="0" borderId="10" xfId="52" applyNumberFormat="1" applyFont="1" applyFill="1" applyBorder="1" applyAlignment="1" applyProtection="1">
      <alignment horizontal="right" vertical="center" wrapText="1"/>
      <protection locked="0"/>
    </xf>
    <xf numFmtId="4" fontId="21" fillId="0" borderId="30" xfId="52" applyNumberFormat="1" applyFont="1" applyFill="1" applyBorder="1" applyAlignment="1" applyProtection="1">
      <alignment horizontal="right" vertical="center" wrapText="1"/>
      <protection locked="0"/>
    </xf>
    <xf numFmtId="2" fontId="22" fillId="0" borderId="15" xfId="51" applyNumberFormat="1" applyFont="1" applyFill="1" applyBorder="1" applyAlignment="1" applyProtection="1">
      <alignment horizontal="right" vertical="center" wrapText="1"/>
      <protection/>
    </xf>
    <xf numFmtId="2" fontId="22" fillId="0" borderId="10" xfId="51" applyNumberFormat="1" applyFont="1" applyFill="1" applyBorder="1" applyAlignment="1" applyProtection="1">
      <alignment horizontal="right" vertical="center" wrapText="1"/>
      <protection/>
    </xf>
    <xf numFmtId="4" fontId="22" fillId="0" borderId="15" xfId="51" applyNumberFormat="1" applyFont="1" applyFill="1" applyBorder="1" applyAlignment="1" applyProtection="1">
      <alignment horizontal="right" vertical="center" wrapText="1"/>
      <protection locked="0"/>
    </xf>
    <xf numFmtId="4" fontId="22" fillId="0" borderId="15" xfId="51" applyNumberFormat="1" applyFont="1" applyFill="1" applyBorder="1" applyAlignment="1" applyProtection="1">
      <alignment horizontal="right" vertical="center" wrapText="1"/>
      <protection/>
    </xf>
    <xf numFmtId="4" fontId="22" fillId="0" borderId="20" xfId="51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51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51" applyNumberFormat="1" applyFont="1" applyFill="1" applyBorder="1" applyAlignment="1" applyProtection="1">
      <alignment horizontal="right" vertical="center" wrapText="1"/>
      <protection/>
    </xf>
    <xf numFmtId="4" fontId="22" fillId="0" borderId="19" xfId="51" applyNumberFormat="1" applyFont="1" applyFill="1" applyBorder="1" applyAlignment="1" applyProtection="1">
      <alignment horizontal="right" vertical="center" wrapText="1"/>
      <protection locked="0"/>
    </xf>
    <xf numFmtId="4" fontId="21" fillId="0" borderId="19" xfId="53" applyNumberFormat="1" applyFont="1" applyFill="1" applyBorder="1" applyAlignment="1" applyProtection="1">
      <alignment horizontal="right" vertical="center" wrapText="1"/>
      <protection locked="0"/>
    </xf>
    <xf numFmtId="4" fontId="21" fillId="0" borderId="18" xfId="53" applyNumberFormat="1" applyFont="1" applyFill="1" applyBorder="1" applyAlignment="1" applyProtection="1">
      <alignment horizontal="right" vertical="center" wrapText="1"/>
      <protection locked="0"/>
    </xf>
    <xf numFmtId="4" fontId="21" fillId="0" borderId="30" xfId="53" applyNumberFormat="1" applyFont="1" applyFill="1" applyBorder="1" applyAlignment="1" applyProtection="1">
      <alignment horizontal="right" vertical="center" wrapText="1"/>
      <protection locked="0"/>
    </xf>
    <xf numFmtId="183" fontId="39" fillId="22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35" xfId="0" applyNumberFormat="1" applyFont="1" applyFill="1" applyBorder="1" applyAlignment="1" applyProtection="1">
      <alignment horizontal="center" vertical="center" wrapText="1"/>
      <protection/>
    </xf>
    <xf numFmtId="43" fontId="28" fillId="0" borderId="36" xfId="0" applyNumberFormat="1" applyFont="1" applyFill="1" applyBorder="1" applyAlignment="1" applyProtection="1">
      <alignment horizontal="center" vertical="center" wrapText="1"/>
      <protection/>
    </xf>
    <xf numFmtId="43" fontId="21" fillId="0" borderId="36" xfId="0" applyNumberFormat="1" applyFont="1" applyFill="1" applyBorder="1" applyAlignment="1" applyProtection="1">
      <alignment horizontal="left" vertical="center" wrapText="1"/>
      <protection/>
    </xf>
    <xf numFmtId="1" fontId="27" fillId="0" borderId="36" xfId="52" applyNumberFormat="1" applyFont="1" applyFill="1" applyBorder="1" applyAlignment="1" applyProtection="1">
      <alignment horizontal="right" vertical="center" wrapText="1"/>
      <protection locked="0"/>
    </xf>
    <xf numFmtId="183" fontId="27" fillId="0" borderId="36" xfId="52" applyNumberFormat="1" applyFont="1" applyFill="1" applyBorder="1" applyAlignment="1" applyProtection="1">
      <alignment horizontal="right" vertical="center" wrapText="1"/>
      <protection locked="0"/>
    </xf>
    <xf numFmtId="183" fontId="27" fillId="0" borderId="36" xfId="52" applyNumberFormat="1" applyFont="1" applyFill="1" applyBorder="1" applyAlignment="1" applyProtection="1">
      <alignment horizontal="right" vertical="center" wrapText="1"/>
      <protection/>
    </xf>
    <xf numFmtId="183" fontId="33" fillId="22" borderId="37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52" applyNumberFormat="1" applyFont="1" applyFill="1" applyBorder="1" applyAlignment="1" applyProtection="1">
      <alignment horizontal="right" vertical="center" wrapText="1"/>
      <protection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50" applyNumberFormat="1" applyFont="1" applyFill="1" applyBorder="1" applyAlignment="1" applyProtection="1">
      <alignment horizontal="right" vertical="center" wrapText="1"/>
      <protection/>
    </xf>
    <xf numFmtId="3" fontId="22" fillId="0" borderId="15" xfId="52" applyNumberFormat="1" applyFont="1" applyFill="1" applyBorder="1" applyAlignment="1" applyProtection="1">
      <alignment horizontal="right" vertical="center" wrapText="1"/>
      <protection locked="0"/>
    </xf>
    <xf numFmtId="3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53" applyNumberFormat="1" applyFont="1" applyFill="1" applyBorder="1" applyAlignment="1" applyProtection="1">
      <alignment vertical="center" wrapText="1"/>
      <protection locked="0"/>
    </xf>
    <xf numFmtId="4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3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3" fontId="21" fillId="0" borderId="18" xfId="0" applyNumberFormat="1" applyFont="1" applyFill="1" applyBorder="1" applyAlignment="1" applyProtection="1">
      <alignment/>
      <protection locked="0"/>
    </xf>
    <xf numFmtId="4" fontId="22" fillId="0" borderId="15" xfId="53" applyNumberFormat="1" applyFont="1" applyFill="1" applyBorder="1" applyAlignment="1" applyProtection="1">
      <alignment horizontal="right" vertical="center" wrapText="1"/>
      <protection locked="0"/>
    </xf>
    <xf numFmtId="4" fontId="22" fillId="0" borderId="20" xfId="53" applyNumberFormat="1" applyFont="1" applyFill="1" applyBorder="1" applyAlignment="1" applyProtection="1">
      <alignment horizontal="right" vertical="center" wrapText="1"/>
      <protection locked="0"/>
    </xf>
    <xf numFmtId="0" fontId="21" fillId="0" borderId="14" xfId="0" applyFont="1" applyFill="1" applyBorder="1" applyAlignment="1">
      <alignment horizontal="center" vertical="center"/>
    </xf>
    <xf numFmtId="220" fontId="38" fillId="0" borderId="15" xfId="52" applyNumberFormat="1" applyFont="1" applyFill="1" applyBorder="1" applyAlignment="1" applyProtection="1">
      <alignment horizontal="right" vertical="center" wrapText="1"/>
      <protection/>
    </xf>
    <xf numFmtId="220" fontId="21" fillId="0" borderId="10" xfId="52" applyNumberFormat="1" applyFont="1" applyFill="1" applyBorder="1" applyAlignment="1" applyProtection="1">
      <alignment horizontal="right" vertical="center" wrapText="1"/>
      <protection/>
    </xf>
    <xf numFmtId="3" fontId="22" fillId="0" borderId="10" xfId="55" applyNumberFormat="1" applyFont="1" applyFill="1" applyBorder="1" applyAlignment="1" applyProtection="1">
      <alignment horizontal="right" vertical="center" wrapText="1"/>
      <protection/>
    </xf>
    <xf numFmtId="3" fontId="22" fillId="0" borderId="10" xfId="0" applyNumberFormat="1" applyFont="1" applyFill="1" applyBorder="1" applyAlignment="1" applyProtection="1">
      <alignment/>
      <protection locked="0"/>
    </xf>
    <xf numFmtId="0" fontId="0" fillId="0" borderId="21" xfId="0" applyFill="1" applyBorder="1" applyAlignment="1">
      <alignment horizontal="center"/>
    </xf>
    <xf numFmtId="0" fontId="27" fillId="0" borderId="21" xfId="0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1" xfId="0" applyNumberFormat="1" applyFont="1" applyFill="1" applyBorder="1" applyAlignment="1" applyProtection="1">
      <alignment horizontal="center" vertical="center"/>
      <protection/>
    </xf>
    <xf numFmtId="43" fontId="22" fillId="0" borderId="10" xfId="0" applyNumberFormat="1" applyFont="1" applyFill="1" applyBorder="1" applyAlignment="1" applyProtection="1">
      <alignment horizontal="center" vertical="center"/>
      <protection/>
    </xf>
    <xf numFmtId="220" fontId="22" fillId="0" borderId="10" xfId="53" applyNumberFormat="1" applyFont="1" applyFill="1" applyBorder="1" applyAlignment="1" applyProtection="1">
      <alignment horizontal="right" vertical="center" wrapText="1"/>
      <protection/>
    </xf>
    <xf numFmtId="220" fontId="22" fillId="0" borderId="19" xfId="53" applyNumberFormat="1" applyFont="1" applyFill="1" applyBorder="1" applyAlignment="1" applyProtection="1">
      <alignment horizontal="right" vertical="center" wrapText="1"/>
      <protection/>
    </xf>
    <xf numFmtId="220" fontId="21" fillId="0" borderId="10" xfId="58" applyNumberFormat="1" applyFont="1" applyFill="1" applyBorder="1" applyAlignment="1" applyProtection="1">
      <alignment horizontal="right" vertical="center" wrapText="1"/>
      <protection/>
    </xf>
    <xf numFmtId="220" fontId="21" fillId="0" borderId="19" xfId="53" applyNumberFormat="1" applyFont="1" applyFill="1" applyBorder="1" applyAlignment="1" applyProtection="1">
      <alignment horizontal="right" vertical="center" wrapText="1"/>
      <protection/>
    </xf>
    <xf numFmtId="220" fontId="22" fillId="0" borderId="10" xfId="58" applyNumberFormat="1" applyFont="1" applyFill="1" applyBorder="1" applyAlignment="1" applyProtection="1">
      <alignment horizontal="right" vertical="center" wrapText="1"/>
      <protection/>
    </xf>
    <xf numFmtId="220" fontId="22" fillId="0" borderId="10" xfId="0" applyNumberFormat="1" applyFont="1" applyFill="1" applyBorder="1" applyAlignment="1" applyProtection="1">
      <alignment horizontal="right" vertical="center" wrapText="1"/>
      <protection/>
    </xf>
    <xf numFmtId="220" fontId="21" fillId="0" borderId="10" xfId="53" applyNumberFormat="1" applyFont="1" applyFill="1" applyBorder="1" applyAlignment="1" applyProtection="1">
      <alignment horizontal="right" vertical="center" wrapText="1"/>
      <protection/>
    </xf>
    <xf numFmtId="220" fontId="21" fillId="0" borderId="18" xfId="50" applyNumberFormat="1" applyFont="1" applyFill="1" applyBorder="1" applyAlignment="1" applyProtection="1">
      <alignment horizontal="right" vertical="center" wrapText="1"/>
      <protection/>
    </xf>
    <xf numFmtId="220" fontId="21" fillId="0" borderId="18" xfId="53" applyNumberFormat="1" applyFont="1" applyFill="1" applyBorder="1" applyAlignment="1" applyProtection="1">
      <alignment horizontal="right" vertical="center" wrapText="1"/>
      <protection/>
    </xf>
    <xf numFmtId="220" fontId="21" fillId="0" borderId="30" xfId="53" applyNumberFormat="1" applyFont="1" applyFill="1" applyBorder="1" applyAlignment="1" applyProtection="1">
      <alignment horizontal="right" vertical="center" wrapText="1"/>
      <protection/>
    </xf>
    <xf numFmtId="220" fontId="22" fillId="0" borderId="15" xfId="52" applyNumberFormat="1" applyFont="1" applyFill="1" applyBorder="1" applyAlignment="1" applyProtection="1">
      <alignment horizontal="right" vertical="center" wrapText="1"/>
      <protection locked="0"/>
    </xf>
    <xf numFmtId="220" fontId="38" fillId="0" borderId="20" xfId="52" applyNumberFormat="1" applyFont="1" applyFill="1" applyBorder="1" applyAlignment="1" applyProtection="1">
      <alignment horizontal="right" vertical="center" wrapText="1"/>
      <protection/>
    </xf>
    <xf numFmtId="0" fontId="21" fillId="0" borderId="2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 horizontal="center"/>
    </xf>
    <xf numFmtId="183" fontId="27" fillId="0" borderId="23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 applyProtection="1">
      <alignment horizontal="center" vertical="center" wrapText="1"/>
      <protection/>
    </xf>
    <xf numFmtId="43" fontId="0" fillId="0" borderId="38" xfId="0" applyNumberFormat="1" applyFont="1" applyFill="1" applyBorder="1" applyAlignment="1" applyProtection="1">
      <alignment horizontal="center" vertical="center" wrapText="1"/>
      <protection/>
    </xf>
    <xf numFmtId="43" fontId="0" fillId="0" borderId="38" xfId="0" applyNumberFormat="1" applyFont="1" applyFill="1" applyBorder="1" applyAlignment="1" applyProtection="1">
      <alignment horizontal="left" vertical="center" wrapText="1"/>
      <protection/>
    </xf>
    <xf numFmtId="1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83" fontId="32" fillId="0" borderId="38" xfId="52" applyNumberFormat="1" applyFont="1" applyFill="1" applyBorder="1" applyAlignment="1" applyProtection="1">
      <alignment horizontal="right" vertical="center" wrapText="1"/>
      <protection locked="0"/>
    </xf>
    <xf numFmtId="189" fontId="32" fillId="0" borderId="38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38" xfId="0" applyFont="1" applyFill="1" applyBorder="1" applyAlignment="1" applyProtection="1">
      <alignment/>
      <protection locked="0"/>
    </xf>
    <xf numFmtId="4" fontId="3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55" applyNumberFormat="1" applyFont="1" applyFill="1" applyBorder="1" applyAlignment="1">
      <alignment horizontal="right" vertical="center" wrapText="1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55" applyNumberFormat="1" applyFont="1" applyFill="1" applyBorder="1" applyAlignment="1">
      <alignment horizontal="right" vertical="center" wrapText="1"/>
    </xf>
    <xf numFmtId="4" fontId="3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8" xfId="55" applyNumberFormat="1" applyFont="1" applyFill="1" applyBorder="1" applyAlignment="1">
      <alignment horizontal="right" vertical="center" wrapText="1"/>
    </xf>
    <xf numFmtId="3" fontId="30" fillId="0" borderId="18" xfId="52" applyNumberFormat="1" applyFont="1" applyFill="1" applyBorder="1" applyAlignment="1" applyProtection="1">
      <alignment horizontal="right" vertical="center" wrapText="1"/>
      <protection locked="0"/>
    </xf>
    <xf numFmtId="4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55" applyNumberFormat="1" applyFont="1" applyFill="1" applyBorder="1" applyAlignment="1" applyProtection="1">
      <alignment horizontal="right" vertical="center" wrapText="1"/>
      <protection locked="0"/>
    </xf>
    <xf numFmtId="4" fontId="21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30" xfId="0" applyNumberFormat="1" applyFont="1" applyFill="1" applyBorder="1" applyAlignment="1" applyProtection="1">
      <alignment horizontal="right" vertical="center" wrapText="1"/>
      <protection locked="0"/>
    </xf>
    <xf numFmtId="1" fontId="22" fillId="0" borderId="16" xfId="0" applyNumberFormat="1" applyFont="1" applyFill="1" applyBorder="1" applyAlignment="1" applyProtection="1">
      <alignment horizontal="center"/>
      <protection/>
    </xf>
    <xf numFmtId="43" fontId="22" fillId="0" borderId="15" xfId="0" applyNumberFormat="1" applyFont="1" applyFill="1" applyBorder="1" applyAlignment="1" applyProtection="1">
      <alignment horizontal="center"/>
      <protection/>
    </xf>
    <xf numFmtId="43" fontId="22" fillId="0" borderId="15" xfId="0" applyNumberFormat="1" applyFont="1" applyFill="1" applyBorder="1" applyAlignment="1" applyProtection="1">
      <alignment horizontal="left"/>
      <protection/>
    </xf>
    <xf numFmtId="4" fontId="22" fillId="0" borderId="15" xfId="58" applyNumberFormat="1" applyFont="1" applyFill="1" applyBorder="1" applyAlignment="1" applyProtection="1">
      <alignment horizontal="right" vertical="center" wrapText="1"/>
      <protection/>
    </xf>
    <xf numFmtId="4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53" applyNumberFormat="1" applyFont="1" applyFill="1" applyBorder="1" applyAlignment="1" applyProtection="1">
      <alignment vertical="center" wrapText="1"/>
      <protection locked="0"/>
    </xf>
    <xf numFmtId="3" fontId="21" fillId="0" borderId="39" xfId="52" applyNumberFormat="1" applyFont="1" applyFill="1" applyBorder="1" applyAlignment="1" applyProtection="1">
      <alignment horizontal="right" vertical="center" wrapText="1"/>
      <protection locked="0"/>
    </xf>
    <xf numFmtId="3" fontId="21" fillId="0" borderId="39" xfId="55" applyNumberFormat="1" applyFont="1" applyFill="1" applyBorder="1" applyAlignment="1" applyProtection="1">
      <alignment horizontal="right" vertical="center" wrapText="1"/>
      <protection locked="0"/>
    </xf>
    <xf numFmtId="3" fontId="21" fillId="0" borderId="39" xfId="53" applyNumberFormat="1" applyFont="1" applyFill="1" applyBorder="1" applyAlignment="1" applyProtection="1">
      <alignment vertical="center" wrapText="1"/>
      <protection locked="0"/>
    </xf>
    <xf numFmtId="3" fontId="21" fillId="0" borderId="40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26" xfId="52" applyNumberFormat="1" applyFont="1" applyFill="1" applyBorder="1" applyAlignment="1" applyProtection="1">
      <alignment horizontal="right" vertical="center" wrapText="1"/>
      <protection/>
    </xf>
    <xf numFmtId="4" fontId="38" fillId="0" borderId="39" xfId="52" applyNumberFormat="1" applyFont="1" applyFill="1" applyBorder="1" applyAlignment="1" applyProtection="1">
      <alignment horizontal="right" vertical="center" wrapText="1"/>
      <protection/>
    </xf>
    <xf numFmtId="4" fontId="21" fillId="0" borderId="39" xfId="52" applyNumberFormat="1" applyFont="1" applyFill="1" applyBorder="1" applyAlignment="1" applyProtection="1">
      <alignment horizontal="right" vertical="center" wrapText="1"/>
      <protection locked="0"/>
    </xf>
    <xf numFmtId="4" fontId="21" fillId="0" borderId="39" xfId="52" applyNumberFormat="1" applyFont="1" applyFill="1" applyBorder="1" applyAlignment="1" applyProtection="1">
      <alignment horizontal="right" vertical="center" wrapText="1"/>
      <protection/>
    </xf>
    <xf numFmtId="4" fontId="21" fillId="0" borderId="39" xfId="55" applyNumberFormat="1" applyFont="1" applyFill="1" applyBorder="1" applyAlignment="1" applyProtection="1">
      <alignment horizontal="right" vertical="center" wrapText="1"/>
      <protection locked="0"/>
    </xf>
    <xf numFmtId="4" fontId="22" fillId="0" borderId="39" xfId="52" applyNumberFormat="1" applyFont="1" applyFill="1" applyBorder="1" applyAlignment="1" applyProtection="1">
      <alignment horizontal="right" vertical="center" wrapText="1"/>
      <protection/>
    </xf>
    <xf numFmtId="4" fontId="21" fillId="0" borderId="39" xfId="53" applyNumberFormat="1" applyFont="1" applyFill="1" applyBorder="1" applyAlignment="1" applyProtection="1">
      <alignment horizontal="right" vertical="center" wrapText="1"/>
      <protection locked="0"/>
    </xf>
    <xf numFmtId="4" fontId="22" fillId="0" borderId="39" xfId="55" applyNumberFormat="1" applyFont="1" applyFill="1" applyBorder="1" applyAlignment="1" applyProtection="1">
      <alignment horizontal="right" vertical="center" wrapText="1"/>
      <protection/>
    </xf>
    <xf numFmtId="4" fontId="30" fillId="0" borderId="40" xfId="52" applyNumberFormat="1" applyFont="1" applyFill="1" applyBorder="1" applyAlignment="1" applyProtection="1">
      <alignment horizontal="right" vertical="center" wrapText="1"/>
      <protection locked="0"/>
    </xf>
    <xf numFmtId="4" fontId="21" fillId="0" borderId="40" xfId="52" applyNumberFormat="1" applyFont="1" applyFill="1" applyBorder="1" applyAlignment="1" applyProtection="1">
      <alignment horizontal="right" vertical="center" wrapText="1"/>
      <protection/>
    </xf>
    <xf numFmtId="4" fontId="22" fillId="0" borderId="26" xfId="53" applyNumberFormat="1" applyFont="1" applyFill="1" applyBorder="1" applyAlignment="1" applyProtection="1">
      <alignment horizontal="right" vertical="center" wrapText="1"/>
      <protection/>
    </xf>
    <xf numFmtId="4" fontId="21" fillId="0" borderId="39" xfId="53" applyNumberFormat="1" applyFont="1" applyFill="1" applyBorder="1" applyAlignment="1" applyProtection="1">
      <alignment horizontal="right" vertical="center" wrapText="1"/>
      <protection/>
    </xf>
    <xf numFmtId="4" fontId="22" fillId="0" borderId="39" xfId="53" applyNumberFormat="1" applyFont="1" applyFill="1" applyBorder="1" applyAlignment="1" applyProtection="1">
      <alignment horizontal="right" vertical="center" wrapText="1"/>
      <protection/>
    </xf>
    <xf numFmtId="4" fontId="21" fillId="0" borderId="40" xfId="53" applyNumberFormat="1" applyFont="1" applyFill="1" applyBorder="1" applyAlignment="1" applyProtection="1">
      <alignment horizontal="right" vertical="center" wrapText="1"/>
      <protection/>
    </xf>
    <xf numFmtId="189" fontId="32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83" fontId="22" fillId="0" borderId="15" xfId="51" applyNumberFormat="1" applyFont="1" applyFill="1" applyBorder="1" applyAlignment="1" applyProtection="1">
      <alignment horizontal="right" vertical="center" wrapText="1"/>
      <protection/>
    </xf>
    <xf numFmtId="183" fontId="21" fillId="0" borderId="10" xfId="53" applyNumberFormat="1" applyFont="1" applyFill="1" applyBorder="1" applyAlignment="1" applyProtection="1">
      <alignment horizontal="right" vertical="center" wrapText="1"/>
      <protection/>
    </xf>
    <xf numFmtId="4" fontId="21" fillId="0" borderId="10" xfId="51" applyNumberFormat="1" applyFont="1" applyFill="1" applyBorder="1" applyAlignment="1" applyProtection="1">
      <alignment horizontal="right" vertical="center" wrapText="1"/>
      <protection/>
    </xf>
    <xf numFmtId="183" fontId="22" fillId="0" borderId="10" xfId="53" applyNumberFormat="1" applyFont="1" applyFill="1" applyBorder="1" applyAlignment="1" applyProtection="1">
      <alignment horizontal="right" vertical="center" wrapText="1"/>
      <protection/>
    </xf>
    <xf numFmtId="183" fontId="22" fillId="0" borderId="28" xfId="53" applyNumberFormat="1" applyFont="1" applyFill="1" applyBorder="1" applyAlignment="1" applyProtection="1">
      <alignment horizontal="right" vertical="center" wrapText="1"/>
      <protection/>
    </xf>
    <xf numFmtId="183" fontId="22" fillId="0" borderId="28" xfId="52" applyNumberFormat="1" applyFont="1" applyFill="1" applyBorder="1" applyAlignment="1" applyProtection="1">
      <alignment horizontal="right" vertical="center" wrapText="1"/>
      <protection locked="0"/>
    </xf>
    <xf numFmtId="183" fontId="21" fillId="0" borderId="10" xfId="58" applyNumberFormat="1" applyFont="1" applyFill="1" applyBorder="1" applyAlignment="1" applyProtection="1">
      <alignment horizontal="right" vertical="center" wrapText="1"/>
      <protection/>
    </xf>
    <xf numFmtId="183" fontId="22" fillId="0" borderId="10" xfId="58" applyNumberFormat="1" applyFont="1" applyFill="1" applyBorder="1" applyAlignment="1" applyProtection="1">
      <alignment horizontal="right" vertical="center" wrapText="1"/>
      <protection/>
    </xf>
    <xf numFmtId="18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83" fontId="21" fillId="0" borderId="10" xfId="52" applyNumberFormat="1" applyFont="1" applyFill="1" applyBorder="1" applyAlignment="1" applyProtection="1">
      <alignment horizontal="right" vertical="center" wrapText="1"/>
      <protection/>
    </xf>
    <xf numFmtId="183" fontId="22" fillId="0" borderId="10" xfId="52" applyNumberFormat="1" applyFont="1" applyFill="1" applyBorder="1" applyAlignment="1" applyProtection="1">
      <alignment horizontal="right" vertical="center" wrapText="1"/>
      <protection/>
    </xf>
    <xf numFmtId="183" fontId="22" fillId="0" borderId="28" xfId="52" applyNumberFormat="1" applyFont="1" applyFill="1" applyBorder="1" applyAlignment="1" applyProtection="1">
      <alignment horizontal="right" vertical="center" wrapText="1"/>
      <protection/>
    </xf>
    <xf numFmtId="183" fontId="22" fillId="0" borderId="10" xfId="0" applyNumberFormat="1" applyFont="1" applyFill="1" applyBorder="1" applyAlignment="1" applyProtection="1">
      <alignment horizontal="right" vertical="center" wrapText="1"/>
      <protection/>
    </xf>
    <xf numFmtId="183" fontId="21" fillId="0" borderId="28" xfId="52" applyNumberFormat="1" applyFont="1" applyFill="1" applyBorder="1" applyAlignment="1" applyProtection="1">
      <alignment horizontal="right" vertical="center" wrapText="1"/>
      <protection/>
    </xf>
    <xf numFmtId="183" fontId="21" fillId="0" borderId="18" xfId="50" applyNumberFormat="1" applyFont="1" applyFill="1" applyBorder="1" applyAlignment="1" applyProtection="1">
      <alignment horizontal="right" vertical="center" wrapText="1"/>
      <protection/>
    </xf>
    <xf numFmtId="4" fontId="21" fillId="0" borderId="18" xfId="51" applyNumberFormat="1" applyFont="1" applyFill="1" applyBorder="1" applyAlignment="1" applyProtection="1">
      <alignment horizontal="right" vertical="center" wrapText="1"/>
      <protection/>
    </xf>
    <xf numFmtId="1" fontId="21" fillId="0" borderId="31" xfId="0" applyNumberFormat="1" applyFont="1" applyFill="1" applyBorder="1" applyAlignment="1" applyProtection="1">
      <alignment horizontal="center" vertical="center" wrapText="1"/>
      <protection/>
    </xf>
    <xf numFmtId="1" fontId="30" fillId="0" borderId="31" xfId="0" applyNumberFormat="1" applyFont="1" applyFill="1" applyBorder="1" applyAlignment="1" applyProtection="1">
      <alignment horizontal="center" vertical="center" wrapText="1"/>
      <protection/>
    </xf>
    <xf numFmtId="43" fontId="30" fillId="0" borderId="32" xfId="0" applyNumberFormat="1" applyFont="1" applyFill="1" applyBorder="1" applyAlignment="1" applyProtection="1">
      <alignment horizontal="center" vertical="center" wrapText="1"/>
      <protection/>
    </xf>
    <xf numFmtId="43" fontId="21" fillId="0" borderId="32" xfId="0" applyNumberFormat="1" applyFont="1" applyFill="1" applyBorder="1" applyAlignment="1" applyProtection="1">
      <alignment horizontal="left" vertical="center" wrapText="1"/>
      <protection/>
    </xf>
    <xf numFmtId="3" fontId="30" fillId="0" borderId="32" xfId="52" applyNumberFormat="1" applyFont="1" applyFill="1" applyBorder="1" applyAlignment="1" applyProtection="1">
      <alignment horizontal="right" vertical="center" wrapText="1"/>
      <protection/>
    </xf>
    <xf numFmtId="4" fontId="21" fillId="0" borderId="32" xfId="55" applyNumberFormat="1" applyFont="1" applyFill="1" applyBorder="1" applyAlignment="1" applyProtection="1">
      <alignment horizontal="right" vertical="center" wrapText="1"/>
      <protection/>
    </xf>
    <xf numFmtId="4" fontId="30" fillId="0" borderId="32" xfId="52" applyNumberFormat="1" applyFont="1" applyFill="1" applyBorder="1" applyAlignment="1" applyProtection="1">
      <alignment horizontal="right" vertical="center" wrapText="1"/>
      <protection/>
    </xf>
    <xf numFmtId="4" fontId="21" fillId="0" borderId="32" xfId="0" applyNumberFormat="1" applyFont="1" applyFill="1" applyBorder="1" applyAlignment="1" applyProtection="1">
      <alignment/>
      <protection locked="0"/>
    </xf>
    <xf numFmtId="4" fontId="30" fillId="0" borderId="34" xfId="0" applyNumberFormat="1" applyFont="1" applyFill="1" applyBorder="1" applyAlignment="1" applyProtection="1">
      <alignment horizontal="right" vertical="center" wrapText="1"/>
      <protection locked="0"/>
    </xf>
    <xf numFmtId="1" fontId="22" fillId="0" borderId="0" xfId="55" applyNumberFormat="1" applyFont="1" applyFill="1" applyBorder="1" applyAlignment="1">
      <alignment/>
    </xf>
    <xf numFmtId="1" fontId="23" fillId="0" borderId="0" xfId="0" applyNumberFormat="1" applyFont="1" applyFill="1" applyBorder="1" applyAlignment="1" applyProtection="1" quotePrefix="1">
      <alignment horizontal="center"/>
      <protection/>
    </xf>
    <xf numFmtId="1" fontId="21" fillId="0" borderId="0" xfId="55" applyNumberFormat="1" applyFont="1" applyFill="1" applyBorder="1" applyAlignment="1">
      <alignment/>
    </xf>
    <xf numFmtId="1" fontId="21" fillId="0" borderId="0" xfId="55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27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" fontId="27" fillId="0" borderId="0" xfId="0" applyNumberFormat="1" applyFont="1" applyFill="1" applyBorder="1" applyAlignment="1" applyProtection="1">
      <alignment/>
      <protection/>
    </xf>
    <xf numFmtId="1" fontId="41" fillId="0" borderId="0" xfId="0" applyNumberFormat="1" applyFont="1" applyFill="1" applyBorder="1" applyAlignment="1" applyProtection="1">
      <alignment/>
      <protection locked="0"/>
    </xf>
    <xf numFmtId="183" fontId="41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 applyProtection="1">
      <alignment horizontal="right"/>
      <protection locked="0"/>
    </xf>
    <xf numFmtId="183" fontId="41" fillId="0" borderId="0" xfId="0" applyNumberFormat="1" applyFont="1" applyFill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189" fontId="0" fillId="0" borderId="0" xfId="0" applyNumberFormat="1" applyFill="1" applyAlignment="1">
      <alignment/>
    </xf>
    <xf numFmtId="1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189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89" fontId="0" fillId="0" borderId="0" xfId="0" applyNumberFormat="1" applyAlignment="1">
      <alignment/>
    </xf>
    <xf numFmtId="1" fontId="21" fillId="0" borderId="41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52" applyNumberFormat="1" applyFont="1" applyFill="1" applyBorder="1" applyAlignment="1" applyProtection="1">
      <alignment horizontal="right" vertical="center" wrapText="1"/>
      <protection/>
    </xf>
    <xf numFmtId="3" fontId="22" fillId="0" borderId="10" xfId="50" applyNumberFormat="1" applyFont="1" applyFill="1" applyBorder="1" applyAlignment="1" applyProtection="1">
      <alignment vertical="center" wrapText="1"/>
      <protection locked="0"/>
    </xf>
    <xf numFmtId="3" fontId="22" fillId="0" borderId="10" xfId="55" applyNumberFormat="1" applyFont="1" applyFill="1" applyBorder="1" applyAlignment="1" applyProtection="1">
      <alignment horizontal="right" vertical="center" wrapText="1"/>
      <protection locked="0"/>
    </xf>
    <xf numFmtId="3" fontId="21" fillId="0" borderId="10" xfId="55" applyNumberFormat="1" applyFont="1" applyFill="1" applyBorder="1" applyAlignment="1" applyProtection="1">
      <alignment horizontal="right" vertical="center" wrapText="1"/>
      <protection/>
    </xf>
    <xf numFmtId="3" fontId="21" fillId="0" borderId="18" xfId="52" applyNumberFormat="1" applyFont="1" applyFill="1" applyBorder="1" applyAlignment="1" applyProtection="1">
      <alignment horizontal="right" vertical="center" wrapText="1"/>
      <protection/>
    </xf>
    <xf numFmtId="4" fontId="22" fillId="0" borderId="15" xfId="0" applyNumberFormat="1" applyFont="1" applyFill="1" applyBorder="1" applyAlignment="1" applyProtection="1">
      <alignment/>
      <protection locked="0"/>
    </xf>
    <xf numFmtId="4" fontId="22" fillId="0" borderId="20" xfId="0" applyNumberFormat="1" applyFont="1" applyFill="1" applyBorder="1" applyAlignment="1" applyProtection="1">
      <alignment/>
      <protection locked="0"/>
    </xf>
    <xf numFmtId="4" fontId="22" fillId="0" borderId="19" xfId="0" applyNumberFormat="1" applyFont="1" applyFill="1" applyBorder="1" applyAlignment="1" applyProtection="1">
      <alignment/>
      <protection locked="0"/>
    </xf>
    <xf numFmtId="4" fontId="22" fillId="0" borderId="10" xfId="0" applyNumberFormat="1" applyFont="1" applyFill="1" applyBorder="1" applyAlignment="1" applyProtection="1">
      <alignment/>
      <protection/>
    </xf>
    <xf numFmtId="4" fontId="22" fillId="0" borderId="19" xfId="0" applyNumberFormat="1" applyFont="1" applyFill="1" applyBorder="1" applyAlignment="1" applyProtection="1">
      <alignment/>
      <protection/>
    </xf>
    <xf numFmtId="4" fontId="21" fillId="0" borderId="10" xfId="0" applyNumberFormat="1" applyFont="1" applyFill="1" applyBorder="1" applyAlignment="1" applyProtection="1">
      <alignment/>
      <protection/>
    </xf>
    <xf numFmtId="4" fontId="21" fillId="0" borderId="19" xfId="0" applyNumberFormat="1" applyFont="1" applyFill="1" applyBorder="1" applyAlignment="1" applyProtection="1">
      <alignment/>
      <protection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30" xfId="0" applyNumberFormat="1" applyFont="1" applyFill="1" applyBorder="1" applyAlignment="1" applyProtection="1">
      <alignment/>
      <protection locked="0"/>
    </xf>
    <xf numFmtId="183" fontId="27" fillId="0" borderId="36" xfId="0" applyNumberFormat="1" applyFont="1" applyFill="1" applyBorder="1" applyAlignment="1" applyProtection="1">
      <alignment/>
      <protection locked="0"/>
    </xf>
    <xf numFmtId="183" fontId="27" fillId="0" borderId="23" xfId="0" applyNumberFormat="1" applyFont="1" applyFill="1" applyBorder="1" applyAlignment="1" applyProtection="1">
      <alignment/>
      <protection locked="0"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1" fillId="0" borderId="10" xfId="0" applyNumberFormat="1" applyFont="1" applyFill="1" applyBorder="1" applyAlignment="1" applyProtection="1">
      <alignment horizontal="right"/>
      <protection locked="0"/>
    </xf>
    <xf numFmtId="4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1" fillId="0" borderId="10" xfId="53" applyNumberFormat="1" applyFont="1" applyFill="1" applyBorder="1" applyAlignment="1" applyProtection="1">
      <alignment horizontal="right" vertical="center" wrapText="1"/>
      <protection/>
    </xf>
    <xf numFmtId="4" fontId="22" fillId="0" borderId="10" xfId="55" applyNumberFormat="1" applyFont="1" applyFill="1" applyBorder="1" applyAlignment="1" applyProtection="1">
      <alignment horizontal="right"/>
      <protection locked="0"/>
    </xf>
    <xf numFmtId="4" fontId="22" fillId="0" borderId="10" xfId="0" applyNumberFormat="1" applyFont="1" applyFill="1" applyBorder="1" applyAlignment="1" applyProtection="1">
      <alignment vertical="center"/>
      <protection locked="0"/>
    </xf>
    <xf numFmtId="4" fontId="22" fillId="0" borderId="19" xfId="0" applyNumberFormat="1" applyFont="1" applyFill="1" applyBorder="1" applyAlignment="1" applyProtection="1">
      <alignment vertical="center"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/>
    </xf>
    <xf numFmtId="183" fontId="39" fillId="22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42" xfId="0" applyFont="1" applyFill="1" applyBorder="1" applyAlignment="1">
      <alignment horizontal="center"/>
    </xf>
    <xf numFmtId="3" fontId="21" fillId="0" borderId="28" xfId="52" applyNumberFormat="1" applyFont="1" applyFill="1" applyBorder="1" applyAlignment="1" applyProtection="1">
      <alignment horizontal="right" vertical="center" wrapText="1"/>
      <protection/>
    </xf>
    <xf numFmtId="3" fontId="22" fillId="0" borderId="10" xfId="52" applyNumberFormat="1" applyFont="1" applyFill="1" applyBorder="1" applyAlignment="1" applyProtection="1">
      <alignment vertical="center" wrapText="1"/>
      <protection locked="0"/>
    </xf>
    <xf numFmtId="3" fontId="22" fillId="0" borderId="10" xfId="0" applyNumberFormat="1" applyFont="1" applyFill="1" applyBorder="1" applyAlignment="1">
      <alignment/>
    </xf>
    <xf numFmtId="4" fontId="22" fillId="0" borderId="20" xfId="52" applyNumberFormat="1" applyFont="1" applyFill="1" applyBorder="1" applyAlignment="1" applyProtection="1">
      <alignment horizontal="right" vertical="center"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4" fontId="22" fillId="0" borderId="10" xfId="52" applyNumberFormat="1" applyFont="1" applyFill="1" applyBorder="1" applyAlignment="1" applyProtection="1">
      <alignment vertical="center" wrapText="1"/>
      <protection/>
    </xf>
    <xf numFmtId="4" fontId="22" fillId="0" borderId="10" xfId="0" applyNumberFormat="1" applyFont="1" applyFill="1" applyBorder="1" applyAlignment="1" applyProtection="1">
      <alignment/>
      <protection locked="0"/>
    </xf>
    <xf numFmtId="4" fontId="22" fillId="0" borderId="19" xfId="0" applyNumberFormat="1" applyFont="1" applyFill="1" applyBorder="1" applyAlignment="1" applyProtection="1">
      <alignment/>
      <protection locked="0"/>
    </xf>
    <xf numFmtId="4" fontId="22" fillId="0" borderId="39" xfId="52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39" xfId="0" applyNumberFormat="1" applyFont="1" applyFill="1" applyBorder="1" applyAlignment="1">
      <alignment/>
    </xf>
    <xf numFmtId="183" fontId="32" fillId="0" borderId="21" xfId="52" applyNumberFormat="1" applyFont="1" applyFill="1" applyBorder="1" applyAlignment="1" applyProtection="1">
      <alignment horizontal="right" vertical="center" wrapText="1"/>
      <protection locked="0"/>
    </xf>
    <xf numFmtId="1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20" xfId="51" applyNumberFormat="1" applyFont="1" applyFill="1" applyBorder="1" applyAlignment="1" applyProtection="1">
      <alignment horizontal="right" vertical="center" wrapText="1"/>
      <protection/>
    </xf>
    <xf numFmtId="4" fontId="22" fillId="0" borderId="19" xfId="51" applyNumberFormat="1" applyFont="1" applyFill="1" applyBorder="1" applyAlignment="1" applyProtection="1">
      <alignment horizontal="right" vertical="center" wrapText="1"/>
      <protection/>
    </xf>
    <xf numFmtId="4" fontId="22" fillId="0" borderId="10" xfId="50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1" applyNumberFormat="1" applyFont="1" applyFill="1" applyBorder="1" applyAlignment="1" applyProtection="1">
      <alignment horizontal="right" vertical="center" wrapText="1"/>
      <protection/>
    </xf>
    <xf numFmtId="3" fontId="22" fillId="0" borderId="10" xfId="51" applyNumberFormat="1" applyFont="1" applyFill="1" applyBorder="1" applyAlignment="1" applyProtection="1">
      <alignment horizontal="right" vertical="center" wrapText="1"/>
      <protection/>
    </xf>
    <xf numFmtId="3" fontId="22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/>
    </xf>
    <xf numFmtId="1" fontId="21" fillId="0" borderId="31" xfId="0" applyNumberFormat="1" applyFont="1" applyFill="1" applyBorder="1" applyAlignment="1" applyProtection="1">
      <alignment horizontal="center" vertical="center" wrapText="1"/>
      <protection locked="0"/>
    </xf>
    <xf numFmtId="189" fontId="52" fillId="23" borderId="10" xfId="55" applyNumberFormat="1" applyFont="1" applyFill="1" applyBorder="1" applyAlignment="1" applyProtection="1">
      <alignment horizontal="center" vertical="center" wrapText="1"/>
      <protection locked="0"/>
    </xf>
    <xf numFmtId="189" fontId="52" fillId="4" borderId="10" xfId="55" applyNumberFormat="1" applyFont="1" applyFill="1" applyBorder="1" applyAlignment="1" applyProtection="1">
      <alignment horizontal="center" vertical="center" wrapText="1"/>
      <protection locked="0"/>
    </xf>
    <xf numFmtId="1" fontId="52" fillId="23" borderId="10" xfId="55" applyNumberFormat="1" applyFont="1" applyFill="1" applyBorder="1" applyAlignment="1" applyProtection="1">
      <alignment horizontal="center" vertical="center" wrapText="1"/>
      <protection locked="0"/>
    </xf>
    <xf numFmtId="4" fontId="53" fillId="24" borderId="42" xfId="52" applyNumberFormat="1" applyFont="1" applyFill="1" applyBorder="1" applyAlignment="1" applyProtection="1">
      <alignment horizontal="center" vertical="center" wrapText="1"/>
      <protection locked="0"/>
    </xf>
    <xf numFmtId="4" fontId="53" fillId="24" borderId="10" xfId="52" applyNumberFormat="1" applyFont="1" applyFill="1" applyBorder="1" applyAlignment="1" applyProtection="1">
      <alignment horizontal="center" vertical="center" wrapText="1"/>
      <protection locked="0"/>
    </xf>
    <xf numFmtId="4" fontId="53" fillId="24" borderId="39" xfId="52" applyNumberFormat="1" applyFont="1" applyFill="1" applyBorder="1" applyAlignment="1" applyProtection="1">
      <alignment horizontal="center" vertical="center" wrapText="1"/>
      <protection locked="0"/>
    </xf>
    <xf numFmtId="4" fontId="52" fillId="4" borderId="10" xfId="55" applyNumberFormat="1" applyFont="1" applyFill="1" applyBorder="1" applyAlignment="1" applyProtection="1">
      <alignment horizontal="center" vertical="center" wrapText="1"/>
      <protection locked="0"/>
    </xf>
    <xf numFmtId="4" fontId="54" fillId="24" borderId="42" xfId="0" applyNumberFormat="1" applyFont="1" applyFill="1" applyBorder="1" applyAlignment="1" applyProtection="1">
      <alignment horizontal="center" vertical="center" wrapText="1"/>
      <protection locked="0"/>
    </xf>
    <xf numFmtId="4" fontId="54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24" borderId="39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8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0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8" fillId="4" borderId="32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27" fillId="0" borderId="0" xfId="55" applyNumberFormat="1" applyFont="1" applyFill="1" applyBorder="1" applyAlignment="1" applyProtection="1">
      <alignment horizontal="center" vertical="center" wrapText="1"/>
      <protection locked="0"/>
    </xf>
    <xf numFmtId="4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/>
      <protection/>
    </xf>
    <xf numFmtId="189" fontId="52" fillId="23" borderId="39" xfId="55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/>
    </xf>
    <xf numFmtId="43" fontId="22" fillId="25" borderId="10" xfId="0" applyNumberFormat="1" applyFont="1" applyFill="1" applyBorder="1" applyAlignment="1" applyProtection="1">
      <alignment horizontal="center" vertical="center" wrapText="1"/>
      <protection/>
    </xf>
    <xf numFmtId="43" fontId="22" fillId="25" borderId="10" xfId="0" applyNumberFormat="1" applyFont="1" applyFill="1" applyBorder="1" applyAlignment="1" applyProtection="1">
      <alignment horizontal="left" vertical="center" wrapText="1"/>
      <protection/>
    </xf>
    <xf numFmtId="3" fontId="22" fillId="25" borderId="10" xfId="52" applyNumberFormat="1" applyFont="1" applyFill="1" applyBorder="1" applyAlignment="1" applyProtection="1">
      <alignment horizontal="right" vertical="center" wrapText="1"/>
      <protection/>
    </xf>
    <xf numFmtId="4" fontId="22" fillId="25" borderId="10" xfId="52" applyNumberFormat="1" applyFont="1" applyFill="1" applyBorder="1" applyAlignment="1" applyProtection="1">
      <alignment horizontal="right" vertical="center" wrapText="1"/>
      <protection/>
    </xf>
    <xf numFmtId="4" fontId="21" fillId="25" borderId="10" xfId="0" applyNumberFormat="1" applyFont="1" applyFill="1" applyBorder="1" applyAlignment="1" applyProtection="1">
      <alignment/>
      <protection locked="0"/>
    </xf>
    <xf numFmtId="4" fontId="22" fillId="25" borderId="19" xfId="52" applyNumberFormat="1" applyFont="1" applyFill="1" applyBorder="1" applyAlignment="1" applyProtection="1">
      <alignment horizontal="right" vertical="center" wrapText="1"/>
      <protection/>
    </xf>
    <xf numFmtId="0" fontId="20" fillId="0" borderId="43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0" fillId="25" borderId="10" xfId="0" applyFill="1" applyBorder="1" applyAlignment="1" applyProtection="1">
      <alignment/>
      <protection locked="0"/>
    </xf>
    <xf numFmtId="224" fontId="20" fillId="0" borderId="43" xfId="56" applyNumberFormat="1" applyFont="1" applyFill="1" applyBorder="1" applyAlignment="1" applyProtection="1">
      <alignment horizontal="right" vertical="center" wrapText="1"/>
      <protection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/>
      <protection locked="0"/>
    </xf>
    <xf numFmtId="1" fontId="20" fillId="0" borderId="10" xfId="0" applyNumberFormat="1" applyFont="1" applyFill="1" applyBorder="1" applyAlignment="1" applyProtection="1">
      <alignment horizontal="center"/>
      <protection locked="0"/>
    </xf>
    <xf numFmtId="183" fontId="20" fillId="0" borderId="10" xfId="0" applyNumberFormat="1" applyFont="1" applyFill="1" applyBorder="1" applyAlignment="1" applyProtection="1">
      <alignment horizontal="center"/>
      <protection locked="0"/>
    </xf>
    <xf numFmtId="224" fontId="20" fillId="0" borderId="47" xfId="56" applyNumberFormat="1" applyFont="1" applyFill="1" applyBorder="1" applyAlignment="1" applyProtection="1">
      <alignment horizontal="right" vertical="center" wrapText="1"/>
      <protection/>
    </xf>
    <xf numFmtId="224" fontId="20" fillId="0" borderId="10" xfId="56" applyNumberFormat="1" applyFont="1" applyFill="1" applyBorder="1" applyAlignment="1" applyProtection="1">
      <alignment horizontal="right" vertical="center" wrapText="1"/>
      <protection/>
    </xf>
    <xf numFmtId="0" fontId="0" fillId="11" borderId="10" xfId="0" applyFill="1" applyBorder="1" applyAlignment="1" applyProtection="1">
      <alignment/>
      <protection locked="0"/>
    </xf>
    <xf numFmtId="1" fontId="22" fillId="11" borderId="11" xfId="0" applyNumberFormat="1" applyFont="1" applyFill="1" applyBorder="1" applyAlignment="1" applyProtection="1">
      <alignment horizontal="center" vertical="center" wrapText="1"/>
      <protection/>
    </xf>
    <xf numFmtId="43" fontId="22" fillId="11" borderId="10" xfId="0" applyNumberFormat="1" applyFont="1" applyFill="1" applyBorder="1" applyAlignment="1" applyProtection="1">
      <alignment horizontal="center" vertical="center" wrapText="1"/>
      <protection/>
    </xf>
    <xf numFmtId="43" fontId="22" fillId="11" borderId="10" xfId="0" applyNumberFormat="1" applyFont="1" applyFill="1" applyBorder="1" applyAlignment="1" applyProtection="1">
      <alignment horizontal="left" vertical="center" wrapText="1"/>
      <protection/>
    </xf>
    <xf numFmtId="3" fontId="22" fillId="11" borderId="10" xfId="52" applyNumberFormat="1" applyFont="1" applyFill="1" applyBorder="1" applyAlignment="1" applyProtection="1">
      <alignment horizontal="right" vertical="center" wrapText="1"/>
      <protection/>
    </xf>
    <xf numFmtId="4" fontId="22" fillId="11" borderId="10" xfId="52" applyNumberFormat="1" applyFont="1" applyFill="1" applyBorder="1" applyAlignment="1" applyProtection="1">
      <alignment horizontal="right" vertical="center" wrapText="1"/>
      <protection/>
    </xf>
    <xf numFmtId="4" fontId="21" fillId="11" borderId="10" xfId="0" applyNumberFormat="1" applyFont="1" applyFill="1" applyBorder="1" applyAlignment="1" applyProtection="1">
      <alignment/>
      <protection locked="0"/>
    </xf>
    <xf numFmtId="4" fontId="22" fillId="11" borderId="19" xfId="5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3" fillId="22" borderId="22" xfId="0" applyFont="1" applyFill="1" applyBorder="1" applyAlignment="1">
      <alignment horizontal="center" vertical="center" wrapText="1"/>
    </xf>
    <xf numFmtId="0" fontId="39" fillId="22" borderId="37" xfId="0" applyFont="1" applyFill="1" applyBorder="1" applyAlignment="1">
      <alignment horizontal="center" vertical="center" wrapText="1"/>
    </xf>
    <xf numFmtId="0" fontId="39" fillId="22" borderId="21" xfId="0" applyFont="1" applyFill="1" applyBorder="1" applyAlignment="1">
      <alignment horizontal="center" vertical="center" wrapText="1"/>
    </xf>
    <xf numFmtId="0" fontId="39" fillId="22" borderId="2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1" fontId="22" fillId="5" borderId="11" xfId="0" applyNumberFormat="1" applyFont="1" applyFill="1" applyBorder="1" applyAlignment="1" applyProtection="1">
      <alignment horizontal="center" vertical="center" wrapText="1"/>
      <protection/>
    </xf>
    <xf numFmtId="43" fontId="22" fillId="5" borderId="10" xfId="0" applyNumberFormat="1" applyFont="1" applyFill="1" applyBorder="1" applyAlignment="1" applyProtection="1">
      <alignment horizontal="center" vertical="center" wrapText="1"/>
      <protection/>
    </xf>
    <xf numFmtId="43" fontId="22" fillId="5" borderId="10" xfId="0" applyNumberFormat="1" applyFont="1" applyFill="1" applyBorder="1" applyAlignment="1" applyProtection="1">
      <alignment horizontal="left" vertical="center" wrapText="1"/>
      <protection/>
    </xf>
    <xf numFmtId="3" fontId="22" fillId="5" borderId="10" xfId="52" applyNumberFormat="1" applyFont="1" applyFill="1" applyBorder="1" applyAlignment="1" applyProtection="1">
      <alignment horizontal="right" vertical="center" wrapText="1"/>
      <protection/>
    </xf>
    <xf numFmtId="4" fontId="22" fillId="5" borderId="10" xfId="52" applyNumberFormat="1" applyFont="1" applyFill="1" applyBorder="1" applyAlignment="1" applyProtection="1">
      <alignment horizontal="right" vertical="center" wrapText="1"/>
      <protection/>
    </xf>
    <xf numFmtId="4" fontId="21" fillId="5" borderId="10" xfId="0" applyNumberFormat="1" applyFont="1" applyFill="1" applyBorder="1" applyAlignment="1" applyProtection="1">
      <alignment/>
      <protection locked="0"/>
    </xf>
    <xf numFmtId="4" fontId="22" fillId="5" borderId="19" xfId="52" applyNumberFormat="1" applyFont="1" applyFill="1" applyBorder="1" applyAlignment="1" applyProtection="1">
      <alignment horizontal="right" vertical="center" wrapText="1"/>
      <protection/>
    </xf>
    <xf numFmtId="4" fontId="22" fillId="5" borderId="10" xfId="55" applyNumberFormat="1" applyFont="1" applyFill="1" applyBorder="1" applyAlignment="1" applyProtection="1">
      <alignment horizontal="right" vertical="center" wrapText="1"/>
      <protection/>
    </xf>
    <xf numFmtId="43" fontId="22" fillId="5" borderId="10" xfId="0" applyNumberFormat="1" applyFont="1" applyFill="1" applyBorder="1" applyAlignment="1" applyProtection="1">
      <alignment horizontal="center"/>
      <protection/>
    </xf>
    <xf numFmtId="3" fontId="22" fillId="5" borderId="10" xfId="52" applyNumberFormat="1" applyFont="1" applyFill="1" applyBorder="1" applyAlignment="1" applyProtection="1">
      <alignment horizontal="right" vertical="center" wrapText="1"/>
      <protection locked="0"/>
    </xf>
    <xf numFmtId="4" fontId="22" fillId="5" borderId="10" xfId="0" applyNumberFormat="1" applyFont="1" applyFill="1" applyBorder="1" applyAlignment="1" applyProtection="1">
      <alignment/>
      <protection locked="0"/>
    </xf>
    <xf numFmtId="4" fontId="22" fillId="5" borderId="19" xfId="0" applyNumberFormat="1" applyFont="1" applyFill="1" applyBorder="1" applyAlignment="1" applyProtection="1">
      <alignment/>
      <protection locked="0"/>
    </xf>
    <xf numFmtId="0" fontId="33" fillId="22" borderId="37" xfId="0" applyFont="1" applyFill="1" applyBorder="1" applyAlignment="1" applyProtection="1">
      <alignment horizontal="center" vertical="center" wrapText="1"/>
      <protection locked="0"/>
    </xf>
    <xf numFmtId="0" fontId="33" fillId="22" borderId="21" xfId="0" applyFont="1" applyFill="1" applyBorder="1" applyAlignment="1" applyProtection="1">
      <alignment horizontal="center" vertical="center" wrapText="1"/>
      <protection locked="0"/>
    </xf>
    <xf numFmtId="0" fontId="33" fillId="22" borderId="37" xfId="0" applyFont="1" applyFill="1" applyBorder="1" applyAlignment="1">
      <alignment horizontal="center" vertical="center" wrapText="1"/>
    </xf>
    <xf numFmtId="0" fontId="33" fillId="22" borderId="21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 quotePrefix="1">
      <alignment horizontal="left" vertical="center"/>
      <protection/>
    </xf>
    <xf numFmtId="0" fontId="21" fillId="0" borderId="0" xfId="0" applyFont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" fontId="33" fillId="22" borderId="37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21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22" xfId="0" applyNumberFormat="1" applyFont="1" applyFill="1" applyBorder="1" applyAlignment="1" applyProtection="1">
      <alignment horizontal="center" vertical="center" wrapText="1"/>
      <protection locked="0"/>
    </xf>
    <xf numFmtId="183" fontId="21" fillId="0" borderId="0" xfId="55" applyNumberFormat="1" applyFont="1" applyBorder="1" applyAlignment="1" applyProtection="1">
      <alignment/>
      <protection/>
    </xf>
    <xf numFmtId="0" fontId="35" fillId="22" borderId="37" xfId="0" applyFont="1" applyFill="1" applyBorder="1" applyAlignment="1" applyProtection="1" quotePrefix="1">
      <alignment horizontal="center"/>
      <protection/>
    </xf>
    <xf numFmtId="0" fontId="23" fillId="22" borderId="21" xfId="0" applyFont="1" applyFill="1" applyBorder="1" applyAlignment="1" applyProtection="1" quotePrefix="1">
      <alignment horizontal="center"/>
      <protection/>
    </xf>
    <xf numFmtId="0" fontId="23" fillId="22" borderId="22" xfId="0" applyFont="1" applyFill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183" fontId="21" fillId="0" borderId="0" xfId="0" applyNumberFormat="1" applyFont="1" applyBorder="1" applyAlignment="1">
      <alignment horizontal="left"/>
    </xf>
    <xf numFmtId="183" fontId="21" fillId="0" borderId="0" xfId="55" applyNumberFormat="1" applyFont="1" applyBorder="1" applyAlignment="1">
      <alignment/>
    </xf>
    <xf numFmtId="0" fontId="21" fillId="0" borderId="0" xfId="0" applyFont="1" applyBorder="1" applyAlignment="1" applyProtection="1">
      <alignment horizontal="left" vertical="top"/>
      <protection/>
    </xf>
    <xf numFmtId="183" fontId="21" fillId="0" borderId="0" xfId="0" applyNumberFormat="1" applyFont="1" applyBorder="1" applyAlignment="1" applyProtection="1">
      <alignment horizontal="left"/>
      <protection/>
    </xf>
    <xf numFmtId="4" fontId="33" fillId="22" borderId="48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49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33" fillId="22" borderId="22" xfId="0" applyFont="1" applyFill="1" applyBorder="1" applyAlignment="1" applyProtection="1">
      <alignment horizontal="center" vertical="center" wrapText="1"/>
      <protection locked="0"/>
    </xf>
    <xf numFmtId="4" fontId="21" fillId="0" borderId="0" xfId="55" applyNumberFormat="1" applyFont="1" applyBorder="1" applyAlignment="1" applyProtection="1">
      <alignment/>
      <protection/>
    </xf>
    <xf numFmtId="4" fontId="33" fillId="22" borderId="48" xfId="0" applyNumberFormat="1" applyFont="1" applyFill="1" applyBorder="1" applyAlignment="1" applyProtection="1">
      <alignment horizontal="center" vertical="center" wrapText="1"/>
      <protection/>
    </xf>
    <xf numFmtId="4" fontId="33" fillId="22" borderId="49" xfId="0" applyNumberFormat="1" applyFont="1" applyFill="1" applyBorder="1" applyAlignment="1" applyProtection="1">
      <alignment horizontal="center" vertical="center" wrapText="1"/>
      <protection/>
    </xf>
    <xf numFmtId="0" fontId="33" fillId="22" borderId="37" xfId="0" applyFont="1" applyFill="1" applyBorder="1" applyAlignment="1" applyProtection="1">
      <alignment horizontal="center" vertical="center" wrapText="1"/>
      <protection/>
    </xf>
    <xf numFmtId="0" fontId="33" fillId="22" borderId="21" xfId="0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left"/>
      <protection/>
    </xf>
    <xf numFmtId="3" fontId="22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4" fontId="21" fillId="0" borderId="0" xfId="55" applyNumberFormat="1" applyFont="1" applyBorder="1" applyAlignment="1">
      <alignment/>
    </xf>
    <xf numFmtId="1" fontId="33" fillId="22" borderId="21" xfId="0" applyNumberFormat="1" applyFont="1" applyFill="1" applyBorder="1" applyAlignment="1">
      <alignment horizontal="center" vertical="center" wrapText="1"/>
    </xf>
    <xf numFmtId="1" fontId="39" fillId="22" borderId="21" xfId="0" applyNumberFormat="1" applyFont="1" applyFill="1" applyBorder="1" applyAlignment="1">
      <alignment horizontal="center" vertical="center" wrapText="1"/>
    </xf>
    <xf numFmtId="1" fontId="33" fillId="22" borderId="49" xfId="0" applyNumberFormat="1" applyFont="1" applyFill="1" applyBorder="1" applyAlignment="1" applyProtection="1">
      <alignment horizontal="center" vertical="center" wrapText="1"/>
      <protection locked="0"/>
    </xf>
    <xf numFmtId="1" fontId="33" fillId="22" borderId="21" xfId="0" applyNumberFormat="1" applyFont="1" applyFill="1" applyBorder="1" applyAlignment="1" applyProtection="1">
      <alignment horizontal="center" vertical="center" wrapText="1"/>
      <protection locked="0"/>
    </xf>
    <xf numFmtId="1" fontId="23" fillId="22" borderId="21" xfId="0" applyNumberFormat="1" applyFont="1" applyFill="1" applyBorder="1" applyAlignment="1" applyProtection="1" quotePrefix="1">
      <alignment horizontal="center"/>
      <protection/>
    </xf>
    <xf numFmtId="1" fontId="23" fillId="0" borderId="0" xfId="0" applyNumberFormat="1" applyFont="1" applyBorder="1" applyAlignment="1" applyProtection="1" quotePrefix="1">
      <alignment horizontal="center"/>
      <protection/>
    </xf>
    <xf numFmtId="0" fontId="39" fillId="22" borderId="37" xfId="0" applyFont="1" applyFill="1" applyBorder="1" applyAlignment="1" applyProtection="1">
      <alignment horizontal="center" vertical="center" wrapText="1"/>
      <protection locked="0"/>
    </xf>
    <xf numFmtId="0" fontId="39" fillId="22" borderId="21" xfId="0" applyFont="1" applyFill="1" applyBorder="1" applyAlignment="1" applyProtection="1">
      <alignment horizontal="center" vertical="center" wrapText="1"/>
      <protection locked="0"/>
    </xf>
    <xf numFmtId="1" fontId="39" fillId="22" borderId="21" xfId="0" applyNumberFormat="1" applyFont="1" applyFill="1" applyBorder="1" applyAlignment="1" applyProtection="1">
      <alignment horizontal="center" vertical="center" wrapText="1"/>
      <protection locked="0"/>
    </xf>
    <xf numFmtId="0" fontId="39" fillId="22" borderId="2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 quotePrefix="1">
      <alignment horizontal="center"/>
      <protection/>
    </xf>
    <xf numFmtId="3" fontId="27" fillId="0" borderId="0" xfId="0" applyNumberFormat="1" applyFont="1" applyFill="1" applyBorder="1" applyAlignment="1">
      <alignment horizontal="left"/>
    </xf>
    <xf numFmtId="4" fontId="27" fillId="0" borderId="0" xfId="55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horizontal="left" vertical="top"/>
      <protection/>
    </xf>
    <xf numFmtId="4" fontId="27" fillId="0" borderId="0" xfId="55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horizontal="left"/>
    </xf>
    <xf numFmtId="3" fontId="27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Border="1" applyAlignment="1">
      <alignment horizontal="left"/>
    </xf>
    <xf numFmtId="3" fontId="27" fillId="0" borderId="0" xfId="0" applyNumberFormat="1" applyFont="1" applyBorder="1" applyAlignment="1" applyProtection="1">
      <alignment horizontal="left"/>
      <protection/>
    </xf>
    <xf numFmtId="4" fontId="27" fillId="0" borderId="0" xfId="55" applyNumberFormat="1" applyFont="1" applyBorder="1" applyAlignment="1" applyProtection="1">
      <alignment/>
      <protection/>
    </xf>
    <xf numFmtId="4" fontId="27" fillId="0" borderId="0" xfId="55" applyNumberFormat="1" applyFont="1" applyBorder="1" applyAlignment="1">
      <alignment/>
    </xf>
    <xf numFmtId="0" fontId="45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 quotePrefix="1">
      <alignment horizontal="center"/>
      <protection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top"/>
      <protection/>
    </xf>
    <xf numFmtId="0" fontId="23" fillId="22" borderId="21" xfId="0" applyNumberFormat="1" applyFont="1" applyFill="1" applyBorder="1" applyAlignment="1" applyProtection="1" quotePrefix="1">
      <alignment horizontal="center"/>
      <protection/>
    </xf>
    <xf numFmtId="0" fontId="23" fillId="0" borderId="0" xfId="0" applyNumberFormat="1" applyFont="1" applyBorder="1" applyAlignment="1" applyProtection="1" quotePrefix="1">
      <alignment horizontal="center"/>
      <protection/>
    </xf>
    <xf numFmtId="0" fontId="21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 applyProtection="1">
      <alignment horizontal="left"/>
      <protection/>
    </xf>
    <xf numFmtId="0" fontId="33" fillId="22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22" borderId="22" xfId="0" applyNumberFormat="1" applyFont="1" applyFill="1" applyBorder="1" applyAlignment="1">
      <alignment horizontal="center" vertical="center" wrapText="1"/>
    </xf>
    <xf numFmtId="0" fontId="39" fillId="22" borderId="2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left"/>
    </xf>
    <xf numFmtId="0" fontId="33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Hoja1_1" xfId="50"/>
    <cellStyle name="Millares [0]_PAC 2010 - PROGRAMA 16 - (Modelo)" xfId="51"/>
    <cellStyle name="Millares [0]_PRESUPUESTO CPYA 2007 CON REGIONES" xfId="52"/>
    <cellStyle name="Millares [0]_vimo, cuve, save y dnpv(anexo)" xfId="53"/>
    <cellStyle name="Millares_PAC 2010 - PROGRAMA 16 - (Modelo)" xfId="54"/>
    <cellStyle name="Millares_PRESUPUESTO CPYA 2007 CON REGIONES" xfId="55"/>
    <cellStyle name="Currency" xfId="56"/>
    <cellStyle name="Currency [0]" xfId="57"/>
    <cellStyle name="Moneda [0]_PRESUPUESTO CPYA 2007 CON REGIONES" xfId="58"/>
    <cellStyle name="Neutral" xfId="59"/>
    <cellStyle name="Normal 2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cfile1\proteccion%20vegetal\Oficina%201\2009\PAC%202010\CONSOLIDADOS%20CENTRAL%20+%20REGIONALES\CONSOLIDADO%20%20REGIONALES%20+%20CENTRAL%20MODIFICADO%202da%20v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AS NORTE "/>
      <sheetName val="BS AS SUR"/>
      <sheetName val="CHACO FORMOSA"/>
      <sheetName val="CÓRDOBA"/>
      <sheetName val="CORMIS"/>
      <sheetName val="CUYO"/>
      <sheetName val="ENTRE RIOS"/>
      <sheetName val="LA PAMPA SAN LUIS"/>
      <sheetName val="METROPOLITANA"/>
      <sheetName val="NOA NORTE"/>
      <sheetName val="NOA SUR"/>
      <sheetName val="PATAGONIA NORTE"/>
      <sheetName val="PATAGONIA SUR"/>
      <sheetName val="SANTA FE"/>
      <sheetName val=" CENTRAL"/>
      <sheetName val=" REGIONALES+ CENTRAL "/>
      <sheetName val="RESUMEN POR INCISOS"/>
      <sheetName val="MODIFICACIONES PEN DRIVE "/>
      <sheetName val="RESUMEN POR PARTIDAS NO ACTUALI"/>
      <sheetName val="COMPARACIÓN PRESUP DEF "/>
      <sheetName val="RESUMEN POR PARTIDAS SIN ANEXO"/>
      <sheetName val="Hoja1"/>
    </sheetNames>
    <sheetDataSet>
      <sheetData sheetId="0">
        <row r="433">
          <cell r="F433">
            <v>196165.47536</v>
          </cell>
        </row>
        <row r="532">
          <cell r="F532">
            <v>1452103.4049999998</v>
          </cell>
        </row>
        <row r="624">
          <cell r="F624">
            <v>411950.9</v>
          </cell>
        </row>
      </sheetData>
      <sheetData sheetId="1">
        <row r="401">
          <cell r="F401">
            <v>167601.9805</v>
          </cell>
        </row>
        <row r="497">
          <cell r="F497">
            <v>559015</v>
          </cell>
        </row>
        <row r="565">
          <cell r="F565">
            <v>41550</v>
          </cell>
        </row>
      </sheetData>
      <sheetData sheetId="2">
        <row r="399">
          <cell r="F399">
            <v>35705.133499999996</v>
          </cell>
        </row>
        <row r="491">
          <cell r="F491">
            <v>55637</v>
          </cell>
        </row>
        <row r="558">
          <cell r="F558">
            <v>8987.5</v>
          </cell>
        </row>
      </sheetData>
      <sheetData sheetId="3">
        <row r="408">
          <cell r="F408">
            <v>300999.076</v>
          </cell>
        </row>
        <row r="500">
          <cell r="F500">
            <v>975120.65</v>
          </cell>
        </row>
        <row r="569">
          <cell r="F569">
            <v>208005</v>
          </cell>
        </row>
      </sheetData>
      <sheetData sheetId="4">
        <row r="395">
          <cell r="F395">
            <v>402815.986</v>
          </cell>
        </row>
        <row r="487">
          <cell r="F487">
            <v>1777317.38</v>
          </cell>
        </row>
        <row r="558">
          <cell r="F558">
            <v>180507.05</v>
          </cell>
        </row>
      </sheetData>
      <sheetData sheetId="5">
        <row r="399">
          <cell r="F399">
            <v>305519.2149</v>
          </cell>
        </row>
        <row r="491">
          <cell r="F491">
            <v>1241499.12</v>
          </cell>
        </row>
        <row r="558">
          <cell r="F558">
            <v>212378.5</v>
          </cell>
        </row>
      </sheetData>
      <sheetData sheetId="6">
        <row r="400">
          <cell r="F400">
            <v>214164.53020000004</v>
          </cell>
        </row>
        <row r="492">
          <cell r="F492">
            <v>870363.87</v>
          </cell>
        </row>
        <row r="563">
          <cell r="F563">
            <v>39925</v>
          </cell>
        </row>
      </sheetData>
      <sheetData sheetId="7">
        <row r="395">
          <cell r="F395">
            <v>62043.0495</v>
          </cell>
        </row>
        <row r="487">
          <cell r="F487">
            <v>364999.57999999996</v>
          </cell>
        </row>
        <row r="558">
          <cell r="F558">
            <v>12505</v>
          </cell>
        </row>
      </sheetData>
      <sheetData sheetId="8">
        <row r="395">
          <cell r="F395">
            <v>386154.02677500003</v>
          </cell>
        </row>
        <row r="487">
          <cell r="F487">
            <v>581535</v>
          </cell>
        </row>
        <row r="558">
          <cell r="F558">
            <v>89024.838</v>
          </cell>
        </row>
      </sheetData>
      <sheetData sheetId="9">
        <row r="408">
          <cell r="F408">
            <v>220030.68599999996</v>
          </cell>
        </row>
        <row r="500">
          <cell r="F500">
            <v>1300396.8900000001</v>
          </cell>
        </row>
        <row r="569">
          <cell r="F569">
            <v>101710.5</v>
          </cell>
        </row>
      </sheetData>
      <sheetData sheetId="10">
        <row r="400">
          <cell r="F400">
            <v>305451.669</v>
          </cell>
        </row>
        <row r="492">
          <cell r="F492">
            <v>1158649.58</v>
          </cell>
        </row>
        <row r="559">
          <cell r="F559">
            <v>217680.5</v>
          </cell>
        </row>
      </sheetData>
      <sheetData sheetId="11">
        <row r="399">
          <cell r="F399">
            <v>107874.81850000001</v>
          </cell>
        </row>
        <row r="491">
          <cell r="F491">
            <v>561628.3300000001</v>
          </cell>
        </row>
        <row r="558">
          <cell r="F558">
            <v>53787.5</v>
          </cell>
        </row>
      </sheetData>
      <sheetData sheetId="12">
        <row r="450">
          <cell r="F450">
            <v>148351.33349999998</v>
          </cell>
        </row>
        <row r="545">
          <cell r="F545">
            <v>653176.46</v>
          </cell>
        </row>
        <row r="626">
          <cell r="F626">
            <v>66195</v>
          </cell>
        </row>
      </sheetData>
      <sheetData sheetId="13">
        <row r="399">
          <cell r="F399">
            <v>337399.1291</v>
          </cell>
        </row>
        <row r="491">
          <cell r="F491">
            <v>769617.6399999999</v>
          </cell>
        </row>
        <row r="558">
          <cell r="F558">
            <v>13725</v>
          </cell>
        </row>
      </sheetData>
      <sheetData sheetId="14">
        <row r="548">
          <cell r="F548">
            <v>6067318.199090908</v>
          </cell>
        </row>
        <row r="634">
          <cell r="F634">
            <v>722062.5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308"/>
  <sheetViews>
    <sheetView workbookViewId="0" topLeftCell="A1">
      <selection activeCell="C12" sqref="C12"/>
    </sheetView>
  </sheetViews>
  <sheetFormatPr defaultColWidth="11.421875" defaultRowHeight="12.75"/>
  <cols>
    <col min="1" max="1" width="14.140625" style="13" customWidth="1"/>
    <col min="2" max="2" width="15.00390625" style="13" customWidth="1"/>
    <col min="3" max="3" width="62.28125" style="14" customWidth="1"/>
    <col min="4" max="4" width="17.7109375" style="6" customWidth="1"/>
    <col min="5" max="5" width="17.140625" style="211" customWidth="1"/>
    <col min="6" max="6" width="24.421875" style="211" customWidth="1"/>
    <col min="7" max="7" width="25.57421875" style="50" customWidth="1"/>
    <col min="8" max="8" width="23.00390625" style="50" bestFit="1" customWidth="1"/>
    <col min="9" max="9" width="21.8515625" style="50" bestFit="1" customWidth="1"/>
    <col min="10" max="10" width="27.421875" style="50" customWidth="1"/>
    <col min="11" max="16384" width="29.8515625" style="5" customWidth="1"/>
  </cols>
  <sheetData>
    <row r="1" spans="1:17" s="58" customFormat="1" ht="12.75" customHeight="1">
      <c r="A1" s="796" t="s">
        <v>139</v>
      </c>
      <c r="B1" s="819"/>
      <c r="C1" s="819"/>
      <c r="D1" s="375"/>
      <c r="E1" s="189"/>
      <c r="F1" s="189"/>
      <c r="G1" s="190"/>
      <c r="H1" s="191"/>
      <c r="I1" s="192"/>
      <c r="J1" s="192"/>
      <c r="K1" s="57"/>
      <c r="N1" s="59"/>
      <c r="Q1" s="57"/>
    </row>
    <row r="2" spans="1:17" s="58" customFormat="1" ht="12.75" customHeight="1">
      <c r="A2" s="796" t="s">
        <v>683</v>
      </c>
      <c r="B2" s="796"/>
      <c r="C2" s="796"/>
      <c r="D2" s="376"/>
      <c r="E2" s="189"/>
      <c r="F2" s="189"/>
      <c r="G2" s="190"/>
      <c r="H2" s="191"/>
      <c r="I2" s="192"/>
      <c r="J2" s="192"/>
      <c r="K2" s="57"/>
      <c r="N2" s="59"/>
      <c r="Q2" s="57"/>
    </row>
    <row r="3" spans="1:17" s="58" customFormat="1" ht="12.75" customHeight="1" thickBot="1">
      <c r="A3" s="820" t="s">
        <v>140</v>
      </c>
      <c r="B3" s="820"/>
      <c r="C3" s="820"/>
      <c r="D3" s="375"/>
      <c r="E3" s="821"/>
      <c r="F3" s="821"/>
      <c r="G3" s="190"/>
      <c r="H3" s="191"/>
      <c r="I3" s="192"/>
      <c r="J3" s="192"/>
      <c r="K3" s="57"/>
      <c r="N3" s="59"/>
      <c r="Q3" s="57"/>
    </row>
    <row r="4" spans="1:17" s="63" customFormat="1" ht="27.75" customHeight="1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2"/>
      <c r="N4" s="64"/>
      <c r="Q4" s="62"/>
    </row>
    <row r="5" spans="1:17" s="63" customFormat="1" ht="24.75" customHeight="1">
      <c r="A5" s="830" t="s">
        <v>685</v>
      </c>
      <c r="B5" s="831"/>
      <c r="C5" s="831"/>
      <c r="D5" s="831"/>
      <c r="E5" s="831"/>
      <c r="F5" s="831"/>
      <c r="G5" s="831"/>
      <c r="H5" s="831"/>
      <c r="I5" s="831"/>
      <c r="J5" s="831"/>
      <c r="K5" s="62"/>
      <c r="N5" s="64"/>
      <c r="Q5" s="62"/>
    </row>
    <row r="6" spans="1:17" s="58" customFormat="1" ht="12.75" customHeight="1">
      <c r="A6" s="61" t="s">
        <v>686</v>
      </c>
      <c r="B6" s="61"/>
      <c r="C6" s="65"/>
      <c r="D6" s="375"/>
      <c r="E6" s="832"/>
      <c r="F6" s="832"/>
      <c r="G6" s="190"/>
      <c r="H6" s="191"/>
      <c r="I6" s="833" t="s">
        <v>687</v>
      </c>
      <c r="J6" s="833"/>
      <c r="K6" s="66"/>
      <c r="N6" s="59"/>
      <c r="O6" s="67"/>
      <c r="Q6" s="66"/>
    </row>
    <row r="7" spans="1:17" s="58" customFormat="1" ht="12.75" customHeight="1">
      <c r="A7" s="834" t="s">
        <v>141</v>
      </c>
      <c r="B7" s="834"/>
      <c r="C7" s="65"/>
      <c r="D7" s="375"/>
      <c r="E7" s="835"/>
      <c r="F7" s="835"/>
      <c r="G7" s="190"/>
      <c r="H7" s="191"/>
      <c r="I7" s="826" t="s">
        <v>747</v>
      </c>
      <c r="J7" s="826"/>
      <c r="K7" s="68"/>
      <c r="N7" s="59"/>
      <c r="Q7" s="68"/>
    </row>
    <row r="8" spans="1:17" s="58" customFormat="1" ht="12.75" customHeight="1">
      <c r="A8" s="822" t="s">
        <v>688</v>
      </c>
      <c r="B8" s="822"/>
      <c r="C8" s="69"/>
      <c r="D8" s="375"/>
      <c r="E8" s="189"/>
      <c r="F8" s="189"/>
      <c r="G8" s="193"/>
      <c r="H8" s="191"/>
      <c r="I8" s="192"/>
      <c r="J8" s="192"/>
      <c r="K8" s="57"/>
      <c r="N8" s="59"/>
      <c r="Q8" s="57"/>
    </row>
    <row r="9" spans="1:17" s="58" customFormat="1" ht="13.5" customHeight="1">
      <c r="A9" s="822" t="s">
        <v>142</v>
      </c>
      <c r="B9" s="822"/>
      <c r="C9" s="70"/>
      <c r="D9" s="375"/>
      <c r="E9" s="189"/>
      <c r="F9" s="189"/>
      <c r="G9" s="190"/>
      <c r="H9" s="191"/>
      <c r="I9" s="192"/>
      <c r="J9" s="192"/>
      <c r="K9" s="57"/>
      <c r="N9" s="59"/>
      <c r="Q9" s="57"/>
    </row>
    <row r="10" spans="1:17" s="58" customFormat="1" ht="9.75" customHeight="1" thickBot="1">
      <c r="A10" s="65"/>
      <c r="B10" s="65"/>
      <c r="C10" s="69"/>
      <c r="D10" s="375"/>
      <c r="E10" s="189"/>
      <c r="F10" s="189"/>
      <c r="G10" s="190"/>
      <c r="H10" s="191"/>
      <c r="I10" s="192"/>
      <c r="J10" s="192"/>
      <c r="K10" s="57"/>
      <c r="N10" s="59"/>
      <c r="Q10" s="57"/>
    </row>
    <row r="11" spans="1:10" ht="36.75" thickBot="1">
      <c r="A11" s="71" t="s">
        <v>143</v>
      </c>
      <c r="B11" s="71" t="s">
        <v>144</v>
      </c>
      <c r="C11" s="71" t="s">
        <v>689</v>
      </c>
      <c r="D11" s="377" t="s">
        <v>690</v>
      </c>
      <c r="E11" s="194" t="s">
        <v>691</v>
      </c>
      <c r="F11" s="195" t="s">
        <v>692</v>
      </c>
      <c r="G11" s="195" t="s">
        <v>693</v>
      </c>
      <c r="H11" s="195" t="s">
        <v>694</v>
      </c>
      <c r="I11" s="195" t="s">
        <v>695</v>
      </c>
      <c r="J11" s="195" t="s">
        <v>9</v>
      </c>
    </row>
    <row r="12" spans="1:17" s="75" customFormat="1" ht="32.25" customHeight="1" thickBot="1">
      <c r="A12" s="74" t="s">
        <v>146</v>
      </c>
      <c r="B12" s="187"/>
      <c r="C12" s="187"/>
      <c r="D12" s="378"/>
      <c r="E12" s="196"/>
      <c r="F12" s="196"/>
      <c r="G12" s="196"/>
      <c r="H12" s="196"/>
      <c r="I12" s="196"/>
      <c r="J12" s="433"/>
      <c r="N12" s="77"/>
      <c r="O12" s="78"/>
      <c r="P12" s="78"/>
      <c r="Q12" s="76"/>
    </row>
    <row r="13" spans="1:17" s="82" customFormat="1" ht="12">
      <c r="A13" s="98">
        <v>211</v>
      </c>
      <c r="B13" s="79" t="s">
        <v>147</v>
      </c>
      <c r="C13" s="80" t="s">
        <v>148</v>
      </c>
      <c r="D13" s="426">
        <v>23</v>
      </c>
      <c r="E13" s="397">
        <v>83.375</v>
      </c>
      <c r="F13" s="398">
        <v>1917.625</v>
      </c>
      <c r="G13" s="398">
        <v>1917.625</v>
      </c>
      <c r="H13" s="399"/>
      <c r="I13" s="400"/>
      <c r="J13" s="401">
        <f>SUM(G13:I13)</f>
        <v>1917.625</v>
      </c>
      <c r="N13" s="83"/>
      <c r="O13" s="84"/>
      <c r="P13" s="85"/>
      <c r="Q13" s="81"/>
    </row>
    <row r="14" spans="1:10" s="17" customFormat="1" ht="12" customHeight="1">
      <c r="A14" s="113">
        <v>211</v>
      </c>
      <c r="B14" s="384" t="s">
        <v>151</v>
      </c>
      <c r="C14" s="112" t="s">
        <v>150</v>
      </c>
      <c r="D14" s="427">
        <v>29</v>
      </c>
      <c r="E14" s="402">
        <v>34</v>
      </c>
      <c r="F14" s="403">
        <v>986</v>
      </c>
      <c r="G14" s="403">
        <v>986</v>
      </c>
      <c r="H14" s="404"/>
      <c r="I14" s="404"/>
      <c r="J14" s="405">
        <f aca="true" t="shared" si="0" ref="J14:J72">SUM(G14:I14)</f>
        <v>986</v>
      </c>
    </row>
    <row r="15" spans="1:10" s="17" customFormat="1" ht="12" customHeight="1">
      <c r="A15" s="113">
        <v>211</v>
      </c>
      <c r="B15" s="384" t="s">
        <v>153</v>
      </c>
      <c r="C15" s="112" t="s">
        <v>154</v>
      </c>
      <c r="D15" s="427">
        <v>4</v>
      </c>
      <c r="E15" s="402">
        <v>32.2</v>
      </c>
      <c r="F15" s="403">
        <v>128.8</v>
      </c>
      <c r="G15" s="403">
        <v>128.8</v>
      </c>
      <c r="H15" s="404"/>
      <c r="I15" s="404"/>
      <c r="J15" s="405">
        <f t="shared" si="0"/>
        <v>128.8</v>
      </c>
    </row>
    <row r="16" spans="1:10" s="17" customFormat="1" ht="12.75">
      <c r="A16" s="113">
        <v>211</v>
      </c>
      <c r="B16" s="384" t="s">
        <v>155</v>
      </c>
      <c r="C16" s="112" t="s">
        <v>156</v>
      </c>
      <c r="D16" s="427">
        <v>10</v>
      </c>
      <c r="E16" s="402">
        <v>6.325</v>
      </c>
      <c r="F16" s="403">
        <v>63.25</v>
      </c>
      <c r="G16" s="403">
        <v>63.25</v>
      </c>
      <c r="H16" s="404"/>
      <c r="I16" s="404"/>
      <c r="J16" s="405">
        <f t="shared" si="0"/>
        <v>63.25</v>
      </c>
    </row>
    <row r="17" spans="1:10" s="17" customFormat="1" ht="12.75">
      <c r="A17" s="113">
        <v>211</v>
      </c>
      <c r="B17" s="384" t="s">
        <v>147</v>
      </c>
      <c r="C17" s="112" t="s">
        <v>157</v>
      </c>
      <c r="D17" s="427">
        <v>62</v>
      </c>
      <c r="E17" s="402">
        <v>9.2</v>
      </c>
      <c r="F17" s="403">
        <v>570.4</v>
      </c>
      <c r="G17" s="403">
        <v>570.4</v>
      </c>
      <c r="H17" s="404"/>
      <c r="I17" s="404"/>
      <c r="J17" s="405">
        <f t="shared" si="0"/>
        <v>570.4</v>
      </c>
    </row>
    <row r="18" spans="1:10" s="17" customFormat="1" ht="12.75">
      <c r="A18" s="113">
        <v>211</v>
      </c>
      <c r="B18" s="384" t="s">
        <v>159</v>
      </c>
      <c r="C18" s="112" t="s">
        <v>160</v>
      </c>
      <c r="D18" s="427">
        <v>70</v>
      </c>
      <c r="E18" s="402">
        <v>14.95</v>
      </c>
      <c r="F18" s="403">
        <v>1046.5</v>
      </c>
      <c r="G18" s="403">
        <v>1046.5</v>
      </c>
      <c r="H18" s="404"/>
      <c r="I18" s="404"/>
      <c r="J18" s="405">
        <f t="shared" si="0"/>
        <v>1046.5</v>
      </c>
    </row>
    <row r="19" spans="1:10" s="17" customFormat="1" ht="12.75">
      <c r="A19" s="19" t="s">
        <v>168</v>
      </c>
      <c r="B19" s="386"/>
      <c r="C19" s="16"/>
      <c r="D19" s="428"/>
      <c r="E19" s="406"/>
      <c r="F19" s="407">
        <f>SUM(F13:F18)</f>
        <v>4712.575000000001</v>
      </c>
      <c r="G19" s="407"/>
      <c r="H19" s="404"/>
      <c r="I19" s="404"/>
      <c r="J19" s="408">
        <f>SUM(J13:J18)</f>
        <v>4712.575000000001</v>
      </c>
    </row>
    <row r="20" spans="1:10" s="17" customFormat="1" ht="12.75">
      <c r="A20" s="114">
        <v>215</v>
      </c>
      <c r="B20" s="384" t="s">
        <v>169</v>
      </c>
      <c r="C20" s="112" t="s">
        <v>19</v>
      </c>
      <c r="D20" s="427">
        <v>6</v>
      </c>
      <c r="E20" s="409">
        <v>50</v>
      </c>
      <c r="F20" s="403">
        <v>300</v>
      </c>
      <c r="G20" s="403">
        <v>300</v>
      </c>
      <c r="H20" s="404"/>
      <c r="I20" s="404"/>
      <c r="J20" s="405">
        <f t="shared" si="0"/>
        <v>300</v>
      </c>
    </row>
    <row r="21" spans="1:10" s="17" customFormat="1" ht="12.75">
      <c r="A21" s="19" t="s">
        <v>135</v>
      </c>
      <c r="B21" s="388"/>
      <c r="C21" s="388"/>
      <c r="D21" s="428"/>
      <c r="E21" s="406"/>
      <c r="F21" s="407">
        <v>300</v>
      </c>
      <c r="G21" s="407"/>
      <c r="H21" s="404"/>
      <c r="I21" s="404"/>
      <c r="J21" s="408">
        <f>SUM(F21:I21)</f>
        <v>300</v>
      </c>
    </row>
    <row r="22" spans="1:10" s="17" customFormat="1" ht="12.75">
      <c r="A22" s="113">
        <v>222</v>
      </c>
      <c r="B22" s="384" t="s">
        <v>169</v>
      </c>
      <c r="C22" s="112" t="s">
        <v>174</v>
      </c>
      <c r="D22" s="427">
        <v>9</v>
      </c>
      <c r="E22" s="402">
        <v>189.75</v>
      </c>
      <c r="F22" s="410">
        <v>1707.75</v>
      </c>
      <c r="G22" s="410">
        <v>1707.75</v>
      </c>
      <c r="H22" s="404"/>
      <c r="I22" s="404"/>
      <c r="J22" s="411">
        <f t="shared" si="0"/>
        <v>1707.75</v>
      </c>
    </row>
    <row r="23" spans="1:10" s="17" customFormat="1" ht="12.75">
      <c r="A23" s="113">
        <v>222</v>
      </c>
      <c r="B23" s="384" t="s">
        <v>169</v>
      </c>
      <c r="C23" s="112" t="s">
        <v>178</v>
      </c>
      <c r="D23" s="427">
        <v>17</v>
      </c>
      <c r="E23" s="402">
        <v>86.25</v>
      </c>
      <c r="F23" s="410">
        <v>1466.25</v>
      </c>
      <c r="G23" s="410">
        <v>1466.25</v>
      </c>
      <c r="H23" s="404"/>
      <c r="I23" s="404"/>
      <c r="J23" s="411">
        <f t="shared" si="0"/>
        <v>1466.25</v>
      </c>
    </row>
    <row r="24" spans="1:10" s="17" customFormat="1" ht="12.75">
      <c r="A24" s="113">
        <v>222</v>
      </c>
      <c r="B24" s="384" t="s">
        <v>169</v>
      </c>
      <c r="C24" s="112" t="s">
        <v>180</v>
      </c>
      <c r="D24" s="427">
        <v>8</v>
      </c>
      <c r="E24" s="402">
        <v>345</v>
      </c>
      <c r="F24" s="410">
        <v>2760</v>
      </c>
      <c r="G24" s="410">
        <v>2760</v>
      </c>
      <c r="H24" s="404"/>
      <c r="I24" s="404"/>
      <c r="J24" s="411">
        <f t="shared" si="0"/>
        <v>2760</v>
      </c>
    </row>
    <row r="25" spans="1:10" s="17" customFormat="1" ht="12.75">
      <c r="A25" s="113">
        <v>222</v>
      </c>
      <c r="B25" s="384" t="s">
        <v>169</v>
      </c>
      <c r="C25" s="112" t="s">
        <v>181</v>
      </c>
      <c r="D25" s="427">
        <v>13</v>
      </c>
      <c r="E25" s="402">
        <v>172.5</v>
      </c>
      <c r="F25" s="410">
        <v>2242.5</v>
      </c>
      <c r="G25" s="410">
        <v>2242.5</v>
      </c>
      <c r="H25" s="404"/>
      <c r="I25" s="404"/>
      <c r="J25" s="411">
        <f t="shared" si="0"/>
        <v>2242.5</v>
      </c>
    </row>
    <row r="26" spans="1:10" s="17" customFormat="1" ht="12.75">
      <c r="A26" s="113">
        <v>222</v>
      </c>
      <c r="B26" s="384" t="s">
        <v>169</v>
      </c>
      <c r="C26" s="112" t="s">
        <v>189</v>
      </c>
      <c r="D26" s="427">
        <v>15</v>
      </c>
      <c r="E26" s="402">
        <v>207</v>
      </c>
      <c r="F26" s="410">
        <v>3105</v>
      </c>
      <c r="G26" s="410">
        <v>3105</v>
      </c>
      <c r="H26" s="404"/>
      <c r="I26" s="404"/>
      <c r="J26" s="411">
        <f t="shared" si="0"/>
        <v>3105</v>
      </c>
    </row>
    <row r="27" spans="1:10" s="17" customFormat="1" ht="12.75">
      <c r="A27" s="113">
        <v>222</v>
      </c>
      <c r="B27" s="384" t="s">
        <v>169</v>
      </c>
      <c r="C27" s="112" t="s">
        <v>193</v>
      </c>
      <c r="D27" s="427">
        <v>18</v>
      </c>
      <c r="E27" s="402">
        <v>69</v>
      </c>
      <c r="F27" s="410">
        <v>1242</v>
      </c>
      <c r="G27" s="410">
        <v>1242</v>
      </c>
      <c r="H27" s="404"/>
      <c r="I27" s="404"/>
      <c r="J27" s="411">
        <f t="shared" si="0"/>
        <v>1242</v>
      </c>
    </row>
    <row r="28" spans="1:10" s="17" customFormat="1" ht="12.75">
      <c r="A28" s="113">
        <v>222</v>
      </c>
      <c r="B28" s="384" t="s">
        <v>175</v>
      </c>
      <c r="C28" s="112" t="s">
        <v>195</v>
      </c>
      <c r="D28" s="427">
        <v>15</v>
      </c>
      <c r="E28" s="402">
        <v>195.5</v>
      </c>
      <c r="F28" s="410">
        <v>2932.5</v>
      </c>
      <c r="G28" s="410">
        <v>2932.5</v>
      </c>
      <c r="H28" s="404"/>
      <c r="I28" s="404"/>
      <c r="J28" s="411">
        <f t="shared" si="0"/>
        <v>2932.5</v>
      </c>
    </row>
    <row r="29" spans="1:10" s="17" customFormat="1" ht="12.75">
      <c r="A29" s="19" t="s">
        <v>196</v>
      </c>
      <c r="B29" s="386"/>
      <c r="C29" s="16"/>
      <c r="D29" s="428"/>
      <c r="E29" s="406"/>
      <c r="F29" s="407">
        <v>15456</v>
      </c>
      <c r="G29" s="407"/>
      <c r="H29" s="404"/>
      <c r="I29" s="404"/>
      <c r="J29" s="408">
        <f>SUM(J22:J28)</f>
        <v>15456</v>
      </c>
    </row>
    <row r="30" spans="1:10" s="17" customFormat="1" ht="12.75">
      <c r="A30" s="113">
        <v>223</v>
      </c>
      <c r="B30" s="384" t="s">
        <v>169</v>
      </c>
      <c r="C30" s="112" t="s">
        <v>197</v>
      </c>
      <c r="D30" s="427">
        <v>15</v>
      </c>
      <c r="E30" s="402">
        <v>40.25</v>
      </c>
      <c r="F30" s="403">
        <v>603.75</v>
      </c>
      <c r="G30" s="403">
        <v>603.75</v>
      </c>
      <c r="H30" s="404"/>
      <c r="I30" s="404"/>
      <c r="J30" s="405">
        <f t="shared" si="0"/>
        <v>603.75</v>
      </c>
    </row>
    <row r="31" spans="1:10" s="17" customFormat="1" ht="12.75">
      <c r="A31" s="113">
        <v>223</v>
      </c>
      <c r="B31" s="384" t="s">
        <v>169</v>
      </c>
      <c r="C31" s="112" t="s">
        <v>198</v>
      </c>
      <c r="D31" s="427">
        <v>24</v>
      </c>
      <c r="E31" s="402">
        <v>9.775</v>
      </c>
      <c r="F31" s="403">
        <v>234.6</v>
      </c>
      <c r="G31" s="403">
        <v>234.6</v>
      </c>
      <c r="H31" s="404"/>
      <c r="I31" s="404"/>
      <c r="J31" s="405">
        <f t="shared" si="0"/>
        <v>234.6</v>
      </c>
    </row>
    <row r="32" spans="1:10" s="17" customFormat="1" ht="12.75">
      <c r="A32" s="19" t="s">
        <v>200</v>
      </c>
      <c r="B32" s="386"/>
      <c r="C32" s="16"/>
      <c r="D32" s="428"/>
      <c r="E32" s="406"/>
      <c r="F32" s="407">
        <v>838.35</v>
      </c>
      <c r="G32" s="407"/>
      <c r="H32" s="404"/>
      <c r="I32" s="404"/>
      <c r="J32" s="408">
        <f>SUM(J30:J31)</f>
        <v>838.35</v>
      </c>
    </row>
    <row r="33" spans="1:10" s="17" customFormat="1" ht="12.75">
      <c r="A33" s="113">
        <v>231</v>
      </c>
      <c r="B33" s="384" t="s">
        <v>201</v>
      </c>
      <c r="C33" s="112" t="s">
        <v>202</v>
      </c>
      <c r="D33" s="427">
        <v>152</v>
      </c>
      <c r="E33" s="402">
        <v>21.85</v>
      </c>
      <c r="F33" s="403">
        <v>3321.2</v>
      </c>
      <c r="G33" s="403">
        <v>3321.2</v>
      </c>
      <c r="H33" s="404"/>
      <c r="I33" s="404"/>
      <c r="J33" s="405">
        <f t="shared" si="0"/>
        <v>3321.2</v>
      </c>
    </row>
    <row r="34" spans="1:10" s="17" customFormat="1" ht="12.75">
      <c r="A34" s="113">
        <v>231</v>
      </c>
      <c r="B34" s="384" t="s">
        <v>201</v>
      </c>
      <c r="C34" s="112" t="s">
        <v>203</v>
      </c>
      <c r="D34" s="427">
        <v>80</v>
      </c>
      <c r="E34" s="402">
        <v>25.3</v>
      </c>
      <c r="F34" s="403">
        <v>2024</v>
      </c>
      <c r="G34" s="403">
        <v>2024</v>
      </c>
      <c r="H34" s="404"/>
      <c r="I34" s="404"/>
      <c r="J34" s="405">
        <f t="shared" si="0"/>
        <v>2024</v>
      </c>
    </row>
    <row r="35" spans="1:10" s="17" customFormat="1" ht="12.75">
      <c r="A35" s="113">
        <v>231</v>
      </c>
      <c r="B35" s="384" t="s">
        <v>169</v>
      </c>
      <c r="C35" s="112" t="s">
        <v>204</v>
      </c>
      <c r="D35" s="427">
        <v>206</v>
      </c>
      <c r="E35" s="402">
        <v>8.05</v>
      </c>
      <c r="F35" s="403">
        <v>1658.3</v>
      </c>
      <c r="G35" s="403">
        <v>1658.3</v>
      </c>
      <c r="H35" s="404"/>
      <c r="I35" s="404"/>
      <c r="J35" s="405">
        <f t="shared" si="0"/>
        <v>1658.3</v>
      </c>
    </row>
    <row r="36" spans="1:10" s="17" customFormat="1" ht="12.75">
      <c r="A36" s="18" t="s">
        <v>209</v>
      </c>
      <c r="B36" s="125"/>
      <c r="C36" s="16"/>
      <c r="D36" s="428"/>
      <c r="E36" s="406"/>
      <c r="F36" s="412">
        <v>7003.5</v>
      </c>
      <c r="G36" s="412"/>
      <c r="H36" s="404"/>
      <c r="I36" s="404"/>
      <c r="J36" s="413">
        <f>SUM(J33:J35)</f>
        <v>7003.5</v>
      </c>
    </row>
    <row r="37" spans="1:10" s="17" customFormat="1" ht="12.75">
      <c r="A37" s="114">
        <v>233</v>
      </c>
      <c r="B37" s="389" t="s">
        <v>169</v>
      </c>
      <c r="C37" s="112" t="s">
        <v>214</v>
      </c>
      <c r="D37" s="427">
        <v>6390</v>
      </c>
      <c r="E37" s="402">
        <v>2.3</v>
      </c>
      <c r="F37" s="403">
        <v>14697</v>
      </c>
      <c r="G37" s="403">
        <v>14697</v>
      </c>
      <c r="H37" s="404"/>
      <c r="I37" s="404"/>
      <c r="J37" s="405">
        <f t="shared" si="0"/>
        <v>14697</v>
      </c>
    </row>
    <row r="38" spans="1:10" s="17" customFormat="1" ht="12.75">
      <c r="A38" s="113">
        <v>233</v>
      </c>
      <c r="B38" s="384" t="s">
        <v>169</v>
      </c>
      <c r="C38" s="112" t="s">
        <v>218</v>
      </c>
      <c r="D38" s="427">
        <v>10150</v>
      </c>
      <c r="E38" s="402">
        <v>1.955</v>
      </c>
      <c r="F38" s="403">
        <v>19843.25</v>
      </c>
      <c r="G38" s="403">
        <v>19843.25</v>
      </c>
      <c r="H38" s="404"/>
      <c r="I38" s="404"/>
      <c r="J38" s="405">
        <f t="shared" si="0"/>
        <v>19843.25</v>
      </c>
    </row>
    <row r="39" spans="1:10" s="17" customFormat="1" ht="12.75">
      <c r="A39" s="113">
        <v>233</v>
      </c>
      <c r="B39" s="384" t="s">
        <v>169</v>
      </c>
      <c r="C39" s="112" t="s">
        <v>220</v>
      </c>
      <c r="D39" s="427">
        <v>551</v>
      </c>
      <c r="E39" s="402">
        <v>0.644</v>
      </c>
      <c r="F39" s="403">
        <v>354.844</v>
      </c>
      <c r="G39" s="403">
        <v>354.844</v>
      </c>
      <c r="H39" s="404"/>
      <c r="I39" s="404"/>
      <c r="J39" s="405">
        <f t="shared" si="0"/>
        <v>354.844</v>
      </c>
    </row>
    <row r="40" spans="1:10" s="17" customFormat="1" ht="12.75">
      <c r="A40" s="114">
        <v>233</v>
      </c>
      <c r="B40" s="389" t="s">
        <v>169</v>
      </c>
      <c r="C40" s="112" t="s">
        <v>226</v>
      </c>
      <c r="D40" s="427">
        <v>406</v>
      </c>
      <c r="E40" s="409">
        <v>8</v>
      </c>
      <c r="F40" s="403">
        <v>3248</v>
      </c>
      <c r="G40" s="403">
        <v>3248</v>
      </c>
      <c r="H40" s="404"/>
      <c r="I40" s="404"/>
      <c r="J40" s="405">
        <f t="shared" si="0"/>
        <v>3248</v>
      </c>
    </row>
    <row r="41" spans="1:10" s="17" customFormat="1" ht="12.75">
      <c r="A41" s="18" t="s">
        <v>228</v>
      </c>
      <c r="B41" s="125"/>
      <c r="C41" s="16"/>
      <c r="D41" s="428"/>
      <c r="E41" s="406"/>
      <c r="F41" s="407">
        <v>38143.094</v>
      </c>
      <c r="G41" s="407"/>
      <c r="H41" s="404"/>
      <c r="I41" s="404"/>
      <c r="J41" s="408">
        <f>SUM(J37:J40)</f>
        <v>38143.094</v>
      </c>
    </row>
    <row r="42" spans="1:10" s="17" customFormat="1" ht="12.75">
      <c r="A42" s="113">
        <v>234</v>
      </c>
      <c r="B42" s="384" t="s">
        <v>233</v>
      </c>
      <c r="C42" s="112" t="s">
        <v>234</v>
      </c>
      <c r="D42" s="427">
        <v>266</v>
      </c>
      <c r="E42" s="402">
        <v>1.495</v>
      </c>
      <c r="F42" s="403">
        <v>397.67</v>
      </c>
      <c r="G42" s="403">
        <v>397.67</v>
      </c>
      <c r="H42" s="404"/>
      <c r="I42" s="404"/>
      <c r="J42" s="405">
        <f t="shared" si="0"/>
        <v>397.67</v>
      </c>
    </row>
    <row r="43" spans="1:10" s="17" customFormat="1" ht="12.75">
      <c r="A43" s="113">
        <v>234</v>
      </c>
      <c r="B43" s="384" t="s">
        <v>239</v>
      </c>
      <c r="C43" s="112" t="s">
        <v>240</v>
      </c>
      <c r="D43" s="427">
        <v>11</v>
      </c>
      <c r="E43" s="402">
        <v>88.55</v>
      </c>
      <c r="F43" s="403">
        <v>974.05</v>
      </c>
      <c r="G43" s="403">
        <v>974.05</v>
      </c>
      <c r="H43" s="404"/>
      <c r="I43" s="404"/>
      <c r="J43" s="405">
        <f t="shared" si="0"/>
        <v>974.05</v>
      </c>
    </row>
    <row r="44" spans="1:10" s="17" customFormat="1" ht="12.75">
      <c r="A44" s="113">
        <v>234</v>
      </c>
      <c r="B44" s="384" t="s">
        <v>239</v>
      </c>
      <c r="C44" s="112" t="s">
        <v>241</v>
      </c>
      <c r="D44" s="427">
        <v>22</v>
      </c>
      <c r="E44" s="402">
        <v>38.5825</v>
      </c>
      <c r="F44" s="403">
        <v>848.815</v>
      </c>
      <c r="G44" s="403">
        <v>848.815</v>
      </c>
      <c r="H44" s="404"/>
      <c r="I44" s="404"/>
      <c r="J44" s="405">
        <f t="shared" si="0"/>
        <v>848.815</v>
      </c>
    </row>
    <row r="45" spans="1:10" s="17" customFormat="1" ht="12.75">
      <c r="A45" s="113">
        <v>234</v>
      </c>
      <c r="B45" s="389" t="s">
        <v>239</v>
      </c>
      <c r="C45" s="112" t="s">
        <v>242</v>
      </c>
      <c r="D45" s="427">
        <v>7</v>
      </c>
      <c r="E45" s="402">
        <v>105.8</v>
      </c>
      <c r="F45" s="403">
        <v>740.6</v>
      </c>
      <c r="G45" s="403">
        <v>740.6</v>
      </c>
      <c r="H45" s="404"/>
      <c r="I45" s="404"/>
      <c r="J45" s="405">
        <f t="shared" si="0"/>
        <v>740.6</v>
      </c>
    </row>
    <row r="46" spans="1:10" s="17" customFormat="1" ht="12.75">
      <c r="A46" s="113">
        <v>234</v>
      </c>
      <c r="B46" s="389" t="s">
        <v>239</v>
      </c>
      <c r="C46" s="112" t="s">
        <v>243</v>
      </c>
      <c r="D46" s="427">
        <v>2</v>
      </c>
      <c r="E46" s="402">
        <v>96.6</v>
      </c>
      <c r="F46" s="403">
        <v>193.2</v>
      </c>
      <c r="G46" s="403">
        <v>193.2</v>
      </c>
      <c r="H46" s="404"/>
      <c r="I46" s="404"/>
      <c r="J46" s="405">
        <f t="shared" si="0"/>
        <v>193.2</v>
      </c>
    </row>
    <row r="47" spans="1:10" s="17" customFormat="1" ht="12.75">
      <c r="A47" s="18" t="s">
        <v>252</v>
      </c>
      <c r="B47" s="125"/>
      <c r="C47" s="16"/>
      <c r="D47" s="428"/>
      <c r="E47" s="406"/>
      <c r="F47" s="407">
        <v>3154.3349999999996</v>
      </c>
      <c r="G47" s="407"/>
      <c r="H47" s="404"/>
      <c r="I47" s="404"/>
      <c r="J47" s="408">
        <f>SUM(J42:J46)</f>
        <v>3154.3349999999996</v>
      </c>
    </row>
    <row r="48" spans="1:10" s="17" customFormat="1" ht="12.75">
      <c r="A48" s="113">
        <v>235</v>
      </c>
      <c r="B48" s="384" t="s">
        <v>169</v>
      </c>
      <c r="C48" s="112" t="s">
        <v>20</v>
      </c>
      <c r="D48" s="427">
        <v>1</v>
      </c>
      <c r="E48" s="409">
        <v>450</v>
      </c>
      <c r="F48" s="403">
        <v>450</v>
      </c>
      <c r="G48" s="403">
        <v>450</v>
      </c>
      <c r="H48" s="404"/>
      <c r="I48" s="404"/>
      <c r="J48" s="405">
        <f t="shared" si="0"/>
        <v>450</v>
      </c>
    </row>
    <row r="49" spans="1:10" s="17" customFormat="1" ht="12.75">
      <c r="A49" s="113">
        <v>235</v>
      </c>
      <c r="B49" s="384" t="s">
        <v>169</v>
      </c>
      <c r="C49" s="112" t="s">
        <v>21</v>
      </c>
      <c r="D49" s="427">
        <v>5</v>
      </c>
      <c r="E49" s="409">
        <v>300</v>
      </c>
      <c r="F49" s="403">
        <v>1500</v>
      </c>
      <c r="G49" s="403">
        <v>1500</v>
      </c>
      <c r="H49" s="404"/>
      <c r="I49" s="404"/>
      <c r="J49" s="405">
        <f t="shared" si="0"/>
        <v>1500</v>
      </c>
    </row>
    <row r="50" spans="1:10" s="17" customFormat="1" ht="12.75">
      <c r="A50" s="18" t="s">
        <v>255</v>
      </c>
      <c r="B50" s="125"/>
      <c r="C50" s="16"/>
      <c r="D50" s="428"/>
      <c r="E50" s="406"/>
      <c r="F50" s="407">
        <v>1950</v>
      </c>
      <c r="G50" s="407"/>
      <c r="H50" s="404"/>
      <c r="I50" s="404"/>
      <c r="J50" s="408">
        <f>SUM(J48:J49)</f>
        <v>1950</v>
      </c>
    </row>
    <row r="51" spans="1:10" s="17" customFormat="1" ht="12.75">
      <c r="A51" s="113">
        <v>244</v>
      </c>
      <c r="B51" s="384" t="s">
        <v>169</v>
      </c>
      <c r="C51" s="112" t="s">
        <v>256</v>
      </c>
      <c r="D51" s="427">
        <v>24</v>
      </c>
      <c r="E51" s="402">
        <v>400</v>
      </c>
      <c r="F51" s="403">
        <v>9600</v>
      </c>
      <c r="G51" s="403">
        <v>9600</v>
      </c>
      <c r="H51" s="404"/>
      <c r="I51" s="404"/>
      <c r="J51" s="405">
        <f t="shared" si="0"/>
        <v>9600</v>
      </c>
    </row>
    <row r="52" spans="1:10" s="17" customFormat="1" ht="12.75">
      <c r="A52" s="21" t="s">
        <v>259</v>
      </c>
      <c r="B52" s="386"/>
      <c r="C52" s="16"/>
      <c r="D52" s="428"/>
      <c r="E52" s="406"/>
      <c r="F52" s="412">
        <v>9600</v>
      </c>
      <c r="G52" s="412"/>
      <c r="H52" s="404"/>
      <c r="I52" s="404"/>
      <c r="J52" s="413">
        <f>SUM(F52:I52)</f>
        <v>9600</v>
      </c>
    </row>
    <row r="53" spans="1:10" s="17" customFormat="1" ht="12.75">
      <c r="A53" s="113">
        <v>252</v>
      </c>
      <c r="B53" s="384" t="s">
        <v>169</v>
      </c>
      <c r="C53" s="112" t="s">
        <v>22</v>
      </c>
      <c r="D53" s="427">
        <v>20</v>
      </c>
      <c r="E53" s="402">
        <v>108</v>
      </c>
      <c r="F53" s="403">
        <v>2160</v>
      </c>
      <c r="G53" s="403">
        <v>2160</v>
      </c>
      <c r="H53" s="404"/>
      <c r="I53" s="404"/>
      <c r="J53" s="405">
        <f t="shared" si="0"/>
        <v>2160</v>
      </c>
    </row>
    <row r="54" spans="1:10" s="17" customFormat="1" ht="12.75">
      <c r="A54" s="113">
        <v>252</v>
      </c>
      <c r="B54" s="384" t="s">
        <v>169</v>
      </c>
      <c r="C54" s="112" t="s">
        <v>23</v>
      </c>
      <c r="D54" s="427">
        <v>10</v>
      </c>
      <c r="E54" s="402">
        <v>20</v>
      </c>
      <c r="F54" s="403">
        <v>200</v>
      </c>
      <c r="G54" s="403">
        <v>200</v>
      </c>
      <c r="H54" s="404"/>
      <c r="I54" s="404"/>
      <c r="J54" s="405">
        <f t="shared" si="0"/>
        <v>200</v>
      </c>
    </row>
    <row r="55" spans="1:10" s="17" customFormat="1" ht="12.75">
      <c r="A55" s="18" t="s">
        <v>136</v>
      </c>
      <c r="B55" s="125"/>
      <c r="C55" s="16"/>
      <c r="D55" s="428"/>
      <c r="E55" s="406"/>
      <c r="F55" s="407">
        <v>2360</v>
      </c>
      <c r="G55" s="407"/>
      <c r="H55" s="404"/>
      <c r="I55" s="404"/>
      <c r="J55" s="408">
        <f>SUM(J53:J54)</f>
        <v>2360</v>
      </c>
    </row>
    <row r="56" spans="1:10" s="17" customFormat="1" ht="12.75">
      <c r="A56" s="115">
        <v>254</v>
      </c>
      <c r="B56" s="390" t="s">
        <v>166</v>
      </c>
      <c r="C56" s="391" t="s">
        <v>262</v>
      </c>
      <c r="D56" s="427">
        <v>4</v>
      </c>
      <c r="E56" s="402">
        <v>69</v>
      </c>
      <c r="F56" s="403">
        <v>276</v>
      </c>
      <c r="G56" s="403">
        <v>276</v>
      </c>
      <c r="H56" s="404"/>
      <c r="I56" s="404"/>
      <c r="J56" s="405">
        <f t="shared" si="0"/>
        <v>276</v>
      </c>
    </row>
    <row r="57" spans="1:10" s="17" customFormat="1" ht="12.75">
      <c r="A57" s="113">
        <v>254</v>
      </c>
      <c r="B57" s="384" t="s">
        <v>166</v>
      </c>
      <c r="C57" s="112" t="s">
        <v>265</v>
      </c>
      <c r="D57" s="427">
        <v>108</v>
      </c>
      <c r="E57" s="402">
        <v>25.3</v>
      </c>
      <c r="F57" s="403">
        <v>2732.4</v>
      </c>
      <c r="G57" s="403">
        <v>2732.4</v>
      </c>
      <c r="H57" s="404"/>
      <c r="I57" s="404"/>
      <c r="J57" s="405">
        <f t="shared" si="0"/>
        <v>2732.4</v>
      </c>
    </row>
    <row r="58" spans="1:10" s="17" customFormat="1" ht="12.75">
      <c r="A58" s="18" t="s">
        <v>266</v>
      </c>
      <c r="B58" s="125"/>
      <c r="C58" s="16"/>
      <c r="D58" s="428"/>
      <c r="E58" s="406"/>
      <c r="F58" s="407">
        <v>3008.4</v>
      </c>
      <c r="G58" s="407"/>
      <c r="H58" s="404"/>
      <c r="I58" s="404"/>
      <c r="J58" s="408">
        <f>SUM(J56:J57)</f>
        <v>3008.4</v>
      </c>
    </row>
    <row r="59" spans="1:10" s="17" customFormat="1" ht="12.75">
      <c r="A59" s="113">
        <v>256</v>
      </c>
      <c r="B59" s="384" t="s">
        <v>260</v>
      </c>
      <c r="C59" s="112" t="s">
        <v>273</v>
      </c>
      <c r="D59" s="427">
        <v>6740</v>
      </c>
      <c r="E59" s="402">
        <v>2.7</v>
      </c>
      <c r="F59" s="403">
        <v>18198</v>
      </c>
      <c r="G59" s="403">
        <v>18198</v>
      </c>
      <c r="H59" s="404"/>
      <c r="I59" s="404"/>
      <c r="J59" s="405">
        <f t="shared" si="0"/>
        <v>18198</v>
      </c>
    </row>
    <row r="60" spans="1:10" s="17" customFormat="1" ht="12.75">
      <c r="A60" s="18" t="s">
        <v>275</v>
      </c>
      <c r="B60" s="125"/>
      <c r="C60" s="16"/>
      <c r="D60" s="428"/>
      <c r="E60" s="406"/>
      <c r="F60" s="407">
        <v>18198</v>
      </c>
      <c r="G60" s="407"/>
      <c r="H60" s="404"/>
      <c r="I60" s="404"/>
      <c r="J60" s="408">
        <f>SUM(F60:I60)</f>
        <v>18198</v>
      </c>
    </row>
    <row r="61" spans="1:10" s="17" customFormat="1" ht="12.75">
      <c r="A61" s="113">
        <v>258</v>
      </c>
      <c r="B61" s="384" t="s">
        <v>169</v>
      </c>
      <c r="C61" s="112" t="s">
        <v>276</v>
      </c>
      <c r="D61" s="427">
        <v>4000</v>
      </c>
      <c r="E61" s="409">
        <v>0.27</v>
      </c>
      <c r="F61" s="403">
        <v>1080</v>
      </c>
      <c r="G61" s="403">
        <v>1080</v>
      </c>
      <c r="H61" s="404"/>
      <c r="I61" s="404"/>
      <c r="J61" s="405">
        <f t="shared" si="0"/>
        <v>1080</v>
      </c>
    </row>
    <row r="62" spans="1:10" s="17" customFormat="1" ht="12.75">
      <c r="A62" s="113">
        <v>258</v>
      </c>
      <c r="B62" s="384" t="s">
        <v>169</v>
      </c>
      <c r="C62" s="112" t="s">
        <v>699</v>
      </c>
      <c r="D62" s="427">
        <v>500</v>
      </c>
      <c r="E62" s="409">
        <v>1</v>
      </c>
      <c r="F62" s="403">
        <v>500</v>
      </c>
      <c r="G62" s="403">
        <v>500</v>
      </c>
      <c r="H62" s="404"/>
      <c r="I62" s="404"/>
      <c r="J62" s="405">
        <f t="shared" si="0"/>
        <v>500</v>
      </c>
    </row>
    <row r="63" spans="1:10" s="17" customFormat="1" ht="12.75">
      <c r="A63" s="113">
        <v>258</v>
      </c>
      <c r="B63" s="384" t="s">
        <v>169</v>
      </c>
      <c r="C63" s="112" t="s">
        <v>280</v>
      </c>
      <c r="D63" s="427">
        <v>700</v>
      </c>
      <c r="E63" s="409">
        <v>1.5</v>
      </c>
      <c r="F63" s="403">
        <v>1050</v>
      </c>
      <c r="G63" s="403">
        <v>1050</v>
      </c>
      <c r="H63" s="404"/>
      <c r="I63" s="404"/>
      <c r="J63" s="405">
        <f t="shared" si="0"/>
        <v>1050</v>
      </c>
    </row>
    <row r="64" spans="1:10" s="17" customFormat="1" ht="12.75">
      <c r="A64" s="113">
        <v>258</v>
      </c>
      <c r="B64" s="384" t="s">
        <v>169</v>
      </c>
      <c r="C64" s="112" t="s">
        <v>281</v>
      </c>
      <c r="D64" s="427">
        <v>108</v>
      </c>
      <c r="E64" s="409">
        <v>2.5</v>
      </c>
      <c r="F64" s="403">
        <v>270</v>
      </c>
      <c r="G64" s="403">
        <v>270</v>
      </c>
      <c r="H64" s="404"/>
      <c r="I64" s="404"/>
      <c r="J64" s="405">
        <f t="shared" si="0"/>
        <v>270</v>
      </c>
    </row>
    <row r="65" spans="1:10" s="17" customFormat="1" ht="12.75">
      <c r="A65" s="21" t="s">
        <v>284</v>
      </c>
      <c r="B65" s="125"/>
      <c r="C65" s="16"/>
      <c r="D65" s="428"/>
      <c r="E65" s="406"/>
      <c r="F65" s="412">
        <v>2900</v>
      </c>
      <c r="G65" s="412"/>
      <c r="H65" s="404"/>
      <c r="I65" s="404"/>
      <c r="J65" s="413">
        <f>SUM(J61:J64)</f>
        <v>2900</v>
      </c>
    </row>
    <row r="66" spans="1:10" s="17" customFormat="1" ht="12.75">
      <c r="A66" s="116">
        <v>279</v>
      </c>
      <c r="B66" s="384" t="s">
        <v>169</v>
      </c>
      <c r="C66" s="117" t="s">
        <v>295</v>
      </c>
      <c r="D66" s="427">
        <v>34</v>
      </c>
      <c r="E66" s="402">
        <v>9.2</v>
      </c>
      <c r="F66" s="414">
        <v>312.8</v>
      </c>
      <c r="G66" s="414">
        <v>312.8</v>
      </c>
      <c r="H66" s="415"/>
      <c r="I66" s="415"/>
      <c r="J66" s="416">
        <f t="shared" si="0"/>
        <v>312.8</v>
      </c>
    </row>
    <row r="67" spans="1:10" s="17" customFormat="1" ht="12.75">
      <c r="A67" s="116">
        <v>279</v>
      </c>
      <c r="B67" s="384" t="s">
        <v>169</v>
      </c>
      <c r="C67" s="117" t="s">
        <v>280</v>
      </c>
      <c r="D67" s="427">
        <v>5000</v>
      </c>
      <c r="E67" s="402">
        <v>3</v>
      </c>
      <c r="F67" s="414">
        <v>15000</v>
      </c>
      <c r="G67" s="414">
        <v>15000</v>
      </c>
      <c r="H67" s="415"/>
      <c r="I67" s="415"/>
      <c r="J67" s="416">
        <f t="shared" si="0"/>
        <v>15000</v>
      </c>
    </row>
    <row r="68" spans="1:10" s="17" customFormat="1" ht="12.75">
      <c r="A68" s="118">
        <v>279</v>
      </c>
      <c r="B68" s="384" t="s">
        <v>169</v>
      </c>
      <c r="C68" s="117" t="s">
        <v>296</v>
      </c>
      <c r="D68" s="427">
        <v>5</v>
      </c>
      <c r="E68" s="402">
        <v>161</v>
      </c>
      <c r="F68" s="414">
        <v>805</v>
      </c>
      <c r="G68" s="414">
        <v>805</v>
      </c>
      <c r="H68" s="415"/>
      <c r="I68" s="415"/>
      <c r="J68" s="416">
        <f t="shared" si="0"/>
        <v>805</v>
      </c>
    </row>
    <row r="69" spans="1:10" s="17" customFormat="1" ht="12.75">
      <c r="A69" s="26" t="s">
        <v>297</v>
      </c>
      <c r="B69" s="393"/>
      <c r="C69" s="22"/>
      <c r="D69" s="428"/>
      <c r="E69" s="406"/>
      <c r="F69" s="417">
        <v>16117.8</v>
      </c>
      <c r="G69" s="417"/>
      <c r="H69" s="415"/>
      <c r="I69" s="415"/>
      <c r="J69" s="418">
        <f>SUM(J66:J68)</f>
        <v>16117.8</v>
      </c>
    </row>
    <row r="70" spans="1:10" s="17" customFormat="1" ht="12.75">
      <c r="A70" s="113">
        <v>291</v>
      </c>
      <c r="B70" s="384" t="s">
        <v>169</v>
      </c>
      <c r="C70" s="112" t="s">
        <v>298</v>
      </c>
      <c r="D70" s="427">
        <v>110</v>
      </c>
      <c r="E70" s="402">
        <v>6.325</v>
      </c>
      <c r="F70" s="403">
        <v>695.75</v>
      </c>
      <c r="G70" s="403">
        <v>695.75</v>
      </c>
      <c r="H70" s="404"/>
      <c r="I70" s="404"/>
      <c r="J70" s="405">
        <f t="shared" si="0"/>
        <v>695.75</v>
      </c>
    </row>
    <row r="71" spans="1:10" s="17" customFormat="1" ht="12.75">
      <c r="A71" s="113">
        <v>291</v>
      </c>
      <c r="B71" s="384" t="s">
        <v>169</v>
      </c>
      <c r="C71" s="112" t="s">
        <v>299</v>
      </c>
      <c r="D71" s="427">
        <v>7</v>
      </c>
      <c r="E71" s="402">
        <v>8.05</v>
      </c>
      <c r="F71" s="403">
        <v>56.35</v>
      </c>
      <c r="G71" s="403">
        <v>56.35</v>
      </c>
      <c r="H71" s="404"/>
      <c r="I71" s="404"/>
      <c r="J71" s="405">
        <f t="shared" si="0"/>
        <v>56.35</v>
      </c>
    </row>
    <row r="72" spans="1:10" s="17" customFormat="1" ht="12.75">
      <c r="A72" s="113">
        <v>291</v>
      </c>
      <c r="B72" s="384" t="s">
        <v>260</v>
      </c>
      <c r="C72" s="112" t="s">
        <v>262</v>
      </c>
      <c r="D72" s="427">
        <v>21</v>
      </c>
      <c r="E72" s="402">
        <v>6.9</v>
      </c>
      <c r="F72" s="403">
        <v>144.9</v>
      </c>
      <c r="G72" s="403">
        <v>144.9</v>
      </c>
      <c r="H72" s="404"/>
      <c r="I72" s="404"/>
      <c r="J72" s="405">
        <f t="shared" si="0"/>
        <v>144.9</v>
      </c>
    </row>
    <row r="73" spans="1:10" s="17" customFormat="1" ht="12.75">
      <c r="A73" s="113">
        <v>291</v>
      </c>
      <c r="B73" s="384" t="s">
        <v>300</v>
      </c>
      <c r="C73" s="112" t="s">
        <v>301</v>
      </c>
      <c r="D73" s="427">
        <v>26</v>
      </c>
      <c r="E73" s="402">
        <v>5.75</v>
      </c>
      <c r="F73" s="403">
        <v>149.5</v>
      </c>
      <c r="G73" s="403">
        <v>149.5</v>
      </c>
      <c r="H73" s="404"/>
      <c r="I73" s="404"/>
      <c r="J73" s="405">
        <f aca="true" t="shared" si="1" ref="J73:J136">SUM(G73:I73)</f>
        <v>149.5</v>
      </c>
    </row>
    <row r="74" spans="1:10" s="17" customFormat="1" ht="12.75">
      <c r="A74" s="113">
        <v>291</v>
      </c>
      <c r="B74" s="384" t="s">
        <v>169</v>
      </c>
      <c r="C74" s="112" t="s">
        <v>302</v>
      </c>
      <c r="D74" s="427">
        <v>6</v>
      </c>
      <c r="E74" s="402">
        <v>11.5</v>
      </c>
      <c r="F74" s="403">
        <v>69</v>
      </c>
      <c r="G74" s="403">
        <v>69</v>
      </c>
      <c r="H74" s="404"/>
      <c r="I74" s="404"/>
      <c r="J74" s="405">
        <f t="shared" si="1"/>
        <v>69</v>
      </c>
    </row>
    <row r="75" spans="1:10" s="17" customFormat="1" ht="12.75">
      <c r="A75" s="113">
        <v>291</v>
      </c>
      <c r="B75" s="384" t="s">
        <v>169</v>
      </c>
      <c r="C75" s="112" t="s">
        <v>303</v>
      </c>
      <c r="D75" s="427">
        <v>63</v>
      </c>
      <c r="E75" s="402">
        <v>6.9</v>
      </c>
      <c r="F75" s="403">
        <v>434.7</v>
      </c>
      <c r="G75" s="403">
        <v>434.7</v>
      </c>
      <c r="H75" s="404"/>
      <c r="I75" s="404"/>
      <c r="J75" s="405">
        <f t="shared" si="1"/>
        <v>434.7</v>
      </c>
    </row>
    <row r="76" spans="1:10" s="17" customFormat="1" ht="12.75">
      <c r="A76" s="113">
        <v>291</v>
      </c>
      <c r="B76" s="384" t="s">
        <v>169</v>
      </c>
      <c r="C76" s="112" t="s">
        <v>305</v>
      </c>
      <c r="D76" s="427">
        <v>28</v>
      </c>
      <c r="E76" s="402">
        <v>3.45</v>
      </c>
      <c r="F76" s="403">
        <v>96.6</v>
      </c>
      <c r="G76" s="403">
        <v>96.6</v>
      </c>
      <c r="H76" s="404"/>
      <c r="I76" s="404"/>
      <c r="J76" s="405">
        <f t="shared" si="1"/>
        <v>96.6</v>
      </c>
    </row>
    <row r="77" spans="1:10" s="17" customFormat="1" ht="12.75">
      <c r="A77" s="113">
        <v>291</v>
      </c>
      <c r="B77" s="384" t="s">
        <v>169</v>
      </c>
      <c r="C77" s="112" t="s">
        <v>306</v>
      </c>
      <c r="D77" s="427">
        <v>83</v>
      </c>
      <c r="E77" s="402">
        <v>5.75</v>
      </c>
      <c r="F77" s="403">
        <v>477.25</v>
      </c>
      <c r="G77" s="403">
        <v>477.25</v>
      </c>
      <c r="H77" s="404"/>
      <c r="I77" s="404"/>
      <c r="J77" s="405">
        <f t="shared" si="1"/>
        <v>477.25</v>
      </c>
    </row>
    <row r="78" spans="1:10" s="17" customFormat="1" ht="12.75">
      <c r="A78" s="113">
        <v>291</v>
      </c>
      <c r="B78" s="384" t="s">
        <v>169</v>
      </c>
      <c r="C78" s="112" t="s">
        <v>307</v>
      </c>
      <c r="D78" s="427">
        <v>64</v>
      </c>
      <c r="E78" s="402">
        <v>5.175</v>
      </c>
      <c r="F78" s="403">
        <v>331.2</v>
      </c>
      <c r="G78" s="403">
        <v>331.2</v>
      </c>
      <c r="H78" s="404"/>
      <c r="I78" s="404"/>
      <c r="J78" s="405">
        <f t="shared" si="1"/>
        <v>331.2</v>
      </c>
    </row>
    <row r="79" spans="1:10" s="17" customFormat="1" ht="12.75">
      <c r="A79" s="21" t="s">
        <v>308</v>
      </c>
      <c r="B79" s="386"/>
      <c r="C79" s="16"/>
      <c r="D79" s="428"/>
      <c r="E79" s="406"/>
      <c r="F79" s="407">
        <v>2455.25</v>
      </c>
      <c r="G79" s="407"/>
      <c r="H79" s="404"/>
      <c r="I79" s="404"/>
      <c r="J79" s="408">
        <f>SUM(J70:J78)</f>
        <v>2455.25</v>
      </c>
    </row>
    <row r="80" spans="1:10" s="17" customFormat="1" ht="12.75">
      <c r="A80" s="113">
        <v>292</v>
      </c>
      <c r="B80" s="384" t="s">
        <v>169</v>
      </c>
      <c r="C80" s="112" t="s">
        <v>310</v>
      </c>
      <c r="D80" s="427">
        <v>40</v>
      </c>
      <c r="E80" s="419">
        <v>39.1</v>
      </c>
      <c r="F80" s="403">
        <v>1564</v>
      </c>
      <c r="G80" s="403">
        <v>1564</v>
      </c>
      <c r="H80" s="404"/>
      <c r="I80" s="404"/>
      <c r="J80" s="405">
        <f t="shared" si="1"/>
        <v>1564</v>
      </c>
    </row>
    <row r="81" spans="1:10" s="17" customFormat="1" ht="12.75">
      <c r="A81" s="113">
        <v>292</v>
      </c>
      <c r="B81" s="384" t="s">
        <v>169</v>
      </c>
      <c r="C81" s="112" t="s">
        <v>312</v>
      </c>
      <c r="D81" s="427">
        <v>20</v>
      </c>
      <c r="E81" s="419">
        <v>57.5</v>
      </c>
      <c r="F81" s="403">
        <v>1150</v>
      </c>
      <c r="G81" s="403">
        <v>1150</v>
      </c>
      <c r="H81" s="404"/>
      <c r="I81" s="404"/>
      <c r="J81" s="405">
        <f t="shared" si="1"/>
        <v>1150</v>
      </c>
    </row>
    <row r="82" spans="1:10" s="17" customFormat="1" ht="12.75">
      <c r="A82" s="113">
        <v>292</v>
      </c>
      <c r="B82" s="384" t="s">
        <v>169</v>
      </c>
      <c r="C82" s="112" t="s">
        <v>314</v>
      </c>
      <c r="D82" s="427">
        <v>46</v>
      </c>
      <c r="E82" s="419">
        <v>2.8175</v>
      </c>
      <c r="F82" s="403">
        <v>129.605</v>
      </c>
      <c r="G82" s="403">
        <v>129.605</v>
      </c>
      <c r="H82" s="404"/>
      <c r="I82" s="404"/>
      <c r="J82" s="405">
        <f t="shared" si="1"/>
        <v>129.605</v>
      </c>
    </row>
    <row r="83" spans="1:10" s="17" customFormat="1" ht="12.75">
      <c r="A83" s="113">
        <v>292</v>
      </c>
      <c r="B83" s="384" t="s">
        <v>169</v>
      </c>
      <c r="C83" s="112" t="s">
        <v>315</v>
      </c>
      <c r="D83" s="427">
        <v>8</v>
      </c>
      <c r="E83" s="419">
        <v>20.125</v>
      </c>
      <c r="F83" s="403">
        <v>161</v>
      </c>
      <c r="G83" s="403">
        <v>161</v>
      </c>
      <c r="H83" s="404"/>
      <c r="I83" s="404"/>
      <c r="J83" s="405">
        <f t="shared" si="1"/>
        <v>161</v>
      </c>
    </row>
    <row r="84" spans="1:10" s="17" customFormat="1" ht="12.75">
      <c r="A84" s="113">
        <v>292</v>
      </c>
      <c r="B84" s="384" t="s">
        <v>169</v>
      </c>
      <c r="C84" s="112" t="s">
        <v>24</v>
      </c>
      <c r="D84" s="427">
        <v>14</v>
      </c>
      <c r="E84" s="419">
        <v>50</v>
      </c>
      <c r="F84" s="403">
        <v>700</v>
      </c>
      <c r="G84" s="403">
        <v>700</v>
      </c>
      <c r="H84" s="404"/>
      <c r="I84" s="404"/>
      <c r="J84" s="405">
        <f t="shared" si="1"/>
        <v>700</v>
      </c>
    </row>
    <row r="85" spans="1:10" s="17" customFormat="1" ht="12.75">
      <c r="A85" s="113">
        <v>292</v>
      </c>
      <c r="B85" s="384" t="s">
        <v>169</v>
      </c>
      <c r="C85" s="112" t="s">
        <v>316</v>
      </c>
      <c r="D85" s="427">
        <v>6</v>
      </c>
      <c r="E85" s="419">
        <v>8.728499999999999</v>
      </c>
      <c r="F85" s="403">
        <v>52.370999999999995</v>
      </c>
      <c r="G85" s="403">
        <v>52.370999999999995</v>
      </c>
      <c r="H85" s="404"/>
      <c r="I85" s="404"/>
      <c r="J85" s="405">
        <f t="shared" si="1"/>
        <v>52.370999999999995</v>
      </c>
    </row>
    <row r="86" spans="1:10" s="17" customFormat="1" ht="12.75">
      <c r="A86" s="113">
        <v>292</v>
      </c>
      <c r="B86" s="384" t="s">
        <v>323</v>
      </c>
      <c r="C86" s="112" t="s">
        <v>324</v>
      </c>
      <c r="D86" s="427">
        <v>56</v>
      </c>
      <c r="E86" s="419">
        <v>3.404</v>
      </c>
      <c r="F86" s="403">
        <v>190.624</v>
      </c>
      <c r="G86" s="403">
        <v>190.624</v>
      </c>
      <c r="H86" s="404"/>
      <c r="I86" s="404"/>
      <c r="J86" s="405">
        <f t="shared" si="1"/>
        <v>190.624</v>
      </c>
    </row>
    <row r="87" spans="1:10" s="17" customFormat="1" ht="12.75">
      <c r="A87" s="113">
        <v>292</v>
      </c>
      <c r="B87" s="384" t="s">
        <v>323</v>
      </c>
      <c r="C87" s="112" t="s">
        <v>325</v>
      </c>
      <c r="D87" s="427">
        <v>77</v>
      </c>
      <c r="E87" s="419">
        <v>3.1739999999999995</v>
      </c>
      <c r="F87" s="403">
        <v>244.39799999999997</v>
      </c>
      <c r="G87" s="403">
        <v>244.39799999999997</v>
      </c>
      <c r="H87" s="404"/>
      <c r="I87" s="404"/>
      <c r="J87" s="405">
        <f t="shared" si="1"/>
        <v>244.39799999999997</v>
      </c>
    </row>
    <row r="88" spans="1:10" s="17" customFormat="1" ht="12.75">
      <c r="A88" s="113">
        <v>292</v>
      </c>
      <c r="B88" s="384" t="s">
        <v>323</v>
      </c>
      <c r="C88" s="112" t="s">
        <v>326</v>
      </c>
      <c r="D88" s="427">
        <v>60</v>
      </c>
      <c r="E88" s="419">
        <v>11.258499999999998</v>
      </c>
      <c r="F88" s="403">
        <v>675.51</v>
      </c>
      <c r="G88" s="403">
        <v>675.51</v>
      </c>
      <c r="H88" s="404"/>
      <c r="I88" s="404"/>
      <c r="J88" s="405">
        <f t="shared" si="1"/>
        <v>675.51</v>
      </c>
    </row>
    <row r="89" spans="1:10" s="17" customFormat="1" ht="24">
      <c r="A89" s="113">
        <v>292</v>
      </c>
      <c r="B89" s="384" t="s">
        <v>328</v>
      </c>
      <c r="C89" s="112" t="s">
        <v>329</v>
      </c>
      <c r="D89" s="427">
        <v>2</v>
      </c>
      <c r="E89" s="419">
        <v>39.721</v>
      </c>
      <c r="F89" s="403">
        <v>79.442</v>
      </c>
      <c r="G89" s="403">
        <v>79.442</v>
      </c>
      <c r="H89" s="404"/>
      <c r="I89" s="404"/>
      <c r="J89" s="405">
        <f t="shared" si="1"/>
        <v>79.442</v>
      </c>
    </row>
    <row r="90" spans="1:10" s="17" customFormat="1" ht="24">
      <c r="A90" s="113">
        <v>292</v>
      </c>
      <c r="B90" s="384" t="s">
        <v>169</v>
      </c>
      <c r="C90" s="112" t="s">
        <v>330</v>
      </c>
      <c r="D90" s="427">
        <v>55</v>
      </c>
      <c r="E90" s="419">
        <v>15.525</v>
      </c>
      <c r="F90" s="403">
        <v>853.875</v>
      </c>
      <c r="G90" s="403">
        <v>853.875</v>
      </c>
      <c r="H90" s="404"/>
      <c r="I90" s="404"/>
      <c r="J90" s="405">
        <f t="shared" si="1"/>
        <v>853.875</v>
      </c>
    </row>
    <row r="91" spans="1:10" s="17" customFormat="1" ht="12.75">
      <c r="A91" s="113">
        <v>292</v>
      </c>
      <c r="B91" s="384" t="s">
        <v>334</v>
      </c>
      <c r="C91" s="112" t="s">
        <v>336</v>
      </c>
      <c r="D91" s="427">
        <v>6</v>
      </c>
      <c r="E91" s="419">
        <v>62.1</v>
      </c>
      <c r="F91" s="403">
        <v>372.6</v>
      </c>
      <c r="G91" s="403">
        <v>372.6</v>
      </c>
      <c r="H91" s="404"/>
      <c r="I91" s="404"/>
      <c r="J91" s="405">
        <f t="shared" si="1"/>
        <v>372.6</v>
      </c>
    </row>
    <row r="92" spans="1:10" s="17" customFormat="1" ht="12.75">
      <c r="A92" s="113">
        <v>292</v>
      </c>
      <c r="B92" s="384" t="s">
        <v>334</v>
      </c>
      <c r="C92" s="112" t="s">
        <v>337</v>
      </c>
      <c r="D92" s="427">
        <v>6</v>
      </c>
      <c r="E92" s="419">
        <v>62.1</v>
      </c>
      <c r="F92" s="403">
        <v>372.6</v>
      </c>
      <c r="G92" s="403">
        <v>372.6</v>
      </c>
      <c r="H92" s="404"/>
      <c r="I92" s="404"/>
      <c r="J92" s="405">
        <f t="shared" si="1"/>
        <v>372.6</v>
      </c>
    </row>
    <row r="93" spans="1:10" s="17" customFormat="1" ht="12.75">
      <c r="A93" s="113">
        <v>292</v>
      </c>
      <c r="B93" s="384" t="s">
        <v>334</v>
      </c>
      <c r="C93" s="112" t="s">
        <v>338</v>
      </c>
      <c r="D93" s="427">
        <v>2</v>
      </c>
      <c r="E93" s="419">
        <v>62.1</v>
      </c>
      <c r="F93" s="403">
        <v>124.2</v>
      </c>
      <c r="G93" s="403">
        <v>124.2</v>
      </c>
      <c r="H93" s="404"/>
      <c r="I93" s="404"/>
      <c r="J93" s="405">
        <f t="shared" si="1"/>
        <v>124.2</v>
      </c>
    </row>
    <row r="94" spans="1:10" s="17" customFormat="1" ht="12.75">
      <c r="A94" s="113">
        <v>292</v>
      </c>
      <c r="B94" s="384" t="s">
        <v>334</v>
      </c>
      <c r="C94" s="112" t="s">
        <v>339</v>
      </c>
      <c r="D94" s="427">
        <v>2</v>
      </c>
      <c r="E94" s="419">
        <v>62.1</v>
      </c>
      <c r="F94" s="403">
        <v>124.2</v>
      </c>
      <c r="G94" s="403">
        <v>124.2</v>
      </c>
      <c r="H94" s="404"/>
      <c r="I94" s="404"/>
      <c r="J94" s="405">
        <f t="shared" si="1"/>
        <v>124.2</v>
      </c>
    </row>
    <row r="95" spans="1:10" s="17" customFormat="1" ht="12.75">
      <c r="A95" s="113">
        <v>292</v>
      </c>
      <c r="B95" s="384" t="s">
        <v>340</v>
      </c>
      <c r="C95" s="112" t="s">
        <v>341</v>
      </c>
      <c r="D95" s="427">
        <v>4</v>
      </c>
      <c r="E95" s="419">
        <v>10.925</v>
      </c>
      <c r="F95" s="403">
        <v>43.7</v>
      </c>
      <c r="G95" s="403">
        <v>43.7</v>
      </c>
      <c r="H95" s="404"/>
      <c r="I95" s="404"/>
      <c r="J95" s="405">
        <f t="shared" si="1"/>
        <v>43.7</v>
      </c>
    </row>
    <row r="96" spans="1:10" s="17" customFormat="1" ht="12.75">
      <c r="A96" s="113">
        <v>292</v>
      </c>
      <c r="B96" s="384" t="s">
        <v>340</v>
      </c>
      <c r="C96" s="112" t="s">
        <v>342</v>
      </c>
      <c r="D96" s="427">
        <v>2</v>
      </c>
      <c r="E96" s="419">
        <v>6.9</v>
      </c>
      <c r="F96" s="403">
        <v>13.8</v>
      </c>
      <c r="G96" s="403">
        <v>13.8</v>
      </c>
      <c r="H96" s="404"/>
      <c r="I96" s="404"/>
      <c r="J96" s="405">
        <f t="shared" si="1"/>
        <v>13.8</v>
      </c>
    </row>
    <row r="97" spans="1:10" s="17" customFormat="1" ht="12.75">
      <c r="A97" s="113">
        <v>292</v>
      </c>
      <c r="B97" s="384" t="s">
        <v>340</v>
      </c>
      <c r="C97" s="112" t="s">
        <v>344</v>
      </c>
      <c r="D97" s="427">
        <v>2</v>
      </c>
      <c r="E97" s="419">
        <v>9.2</v>
      </c>
      <c r="F97" s="403">
        <v>18.4</v>
      </c>
      <c r="G97" s="403">
        <v>18.4</v>
      </c>
      <c r="H97" s="404"/>
      <c r="I97" s="404"/>
      <c r="J97" s="405">
        <f t="shared" si="1"/>
        <v>18.4</v>
      </c>
    </row>
    <row r="98" spans="1:10" s="17" customFormat="1" ht="12.75">
      <c r="A98" s="113">
        <v>292</v>
      </c>
      <c r="B98" s="384" t="s">
        <v>334</v>
      </c>
      <c r="C98" s="112" t="s">
        <v>345</v>
      </c>
      <c r="D98" s="427">
        <v>2</v>
      </c>
      <c r="E98" s="419">
        <v>20.7</v>
      </c>
      <c r="F98" s="403">
        <v>41.4</v>
      </c>
      <c r="G98" s="403">
        <v>41.4</v>
      </c>
      <c r="H98" s="404"/>
      <c r="I98" s="404"/>
      <c r="J98" s="405">
        <f t="shared" si="1"/>
        <v>41.4</v>
      </c>
    </row>
    <row r="99" spans="1:10" s="17" customFormat="1" ht="12.75">
      <c r="A99" s="113">
        <v>292</v>
      </c>
      <c r="B99" s="394" t="s">
        <v>340</v>
      </c>
      <c r="C99" s="112" t="s">
        <v>349</v>
      </c>
      <c r="D99" s="427">
        <v>6</v>
      </c>
      <c r="E99" s="419">
        <v>1.817</v>
      </c>
      <c r="F99" s="403">
        <v>10.902</v>
      </c>
      <c r="G99" s="403">
        <v>10.902</v>
      </c>
      <c r="H99" s="404"/>
      <c r="I99" s="404"/>
      <c r="J99" s="405">
        <f t="shared" si="1"/>
        <v>10.902</v>
      </c>
    </row>
    <row r="100" spans="1:10" s="17" customFormat="1" ht="12.75">
      <c r="A100" s="113">
        <v>292</v>
      </c>
      <c r="B100" s="394" t="s">
        <v>350</v>
      </c>
      <c r="C100" s="112" t="s">
        <v>351</v>
      </c>
      <c r="D100" s="427">
        <v>3</v>
      </c>
      <c r="E100" s="419">
        <v>13.040999999999999</v>
      </c>
      <c r="F100" s="403">
        <v>39.123</v>
      </c>
      <c r="G100" s="403">
        <v>39.123</v>
      </c>
      <c r="H100" s="404"/>
      <c r="I100" s="404"/>
      <c r="J100" s="405">
        <f t="shared" si="1"/>
        <v>39.123</v>
      </c>
    </row>
    <row r="101" spans="1:10" s="17" customFormat="1" ht="12.75">
      <c r="A101" s="113">
        <v>292</v>
      </c>
      <c r="B101" s="394" t="s">
        <v>340</v>
      </c>
      <c r="C101" s="112" t="s">
        <v>353</v>
      </c>
      <c r="D101" s="427">
        <v>4</v>
      </c>
      <c r="E101" s="419">
        <v>1.5869999999999997</v>
      </c>
      <c r="F101" s="403">
        <v>6.347999999999999</v>
      </c>
      <c r="G101" s="403">
        <v>6.347999999999999</v>
      </c>
      <c r="H101" s="404"/>
      <c r="I101" s="404"/>
      <c r="J101" s="405">
        <f t="shared" si="1"/>
        <v>6.347999999999999</v>
      </c>
    </row>
    <row r="102" spans="1:10" s="17" customFormat="1" ht="12.75">
      <c r="A102" s="113">
        <v>292</v>
      </c>
      <c r="B102" s="394" t="s">
        <v>340</v>
      </c>
      <c r="C102" s="112" t="s">
        <v>354</v>
      </c>
      <c r="D102" s="427">
        <v>6</v>
      </c>
      <c r="E102" s="419">
        <v>1.426</v>
      </c>
      <c r="F102" s="403">
        <v>8.556</v>
      </c>
      <c r="G102" s="403">
        <v>8.556</v>
      </c>
      <c r="H102" s="404"/>
      <c r="I102" s="404"/>
      <c r="J102" s="405">
        <f t="shared" si="1"/>
        <v>8.556</v>
      </c>
    </row>
    <row r="103" spans="1:10" s="17" customFormat="1" ht="12.75">
      <c r="A103" s="113">
        <v>292</v>
      </c>
      <c r="B103" s="578" t="s">
        <v>347</v>
      </c>
      <c r="C103" s="112" t="s">
        <v>357</v>
      </c>
      <c r="D103" s="427">
        <v>103</v>
      </c>
      <c r="E103" s="419">
        <v>8.7745</v>
      </c>
      <c r="F103" s="403">
        <v>903.7735</v>
      </c>
      <c r="G103" s="403">
        <v>903.7735</v>
      </c>
      <c r="H103" s="404"/>
      <c r="I103" s="404"/>
      <c r="J103" s="405">
        <f t="shared" si="1"/>
        <v>903.7735</v>
      </c>
    </row>
    <row r="104" spans="1:10" s="17" customFormat="1" ht="12.75">
      <c r="A104" s="113">
        <v>292</v>
      </c>
      <c r="B104" s="394" t="s">
        <v>347</v>
      </c>
      <c r="C104" s="112" t="s">
        <v>358</v>
      </c>
      <c r="D104" s="427">
        <v>169</v>
      </c>
      <c r="E104" s="419">
        <v>2.3575</v>
      </c>
      <c r="F104" s="403">
        <v>398.4175</v>
      </c>
      <c r="G104" s="403">
        <v>398.4175</v>
      </c>
      <c r="H104" s="404"/>
      <c r="I104" s="404"/>
      <c r="J104" s="405">
        <f t="shared" si="1"/>
        <v>398.4175</v>
      </c>
    </row>
    <row r="105" spans="1:10" s="17" customFormat="1" ht="12.75">
      <c r="A105" s="113">
        <v>292</v>
      </c>
      <c r="B105" s="394" t="s">
        <v>347</v>
      </c>
      <c r="C105" s="112" t="s">
        <v>360</v>
      </c>
      <c r="D105" s="427">
        <v>34</v>
      </c>
      <c r="E105" s="419">
        <v>6.095</v>
      </c>
      <c r="F105" s="403">
        <v>207.23</v>
      </c>
      <c r="G105" s="403">
        <v>207.23</v>
      </c>
      <c r="H105" s="404"/>
      <c r="I105" s="404"/>
      <c r="J105" s="405">
        <f t="shared" si="1"/>
        <v>207.23</v>
      </c>
    </row>
    <row r="106" spans="1:10" s="17" customFormat="1" ht="12.75">
      <c r="A106" s="113">
        <v>292</v>
      </c>
      <c r="B106" s="394" t="s">
        <v>169</v>
      </c>
      <c r="C106" s="112" t="s">
        <v>25</v>
      </c>
      <c r="D106" s="427">
        <v>60</v>
      </c>
      <c r="E106" s="419">
        <v>2</v>
      </c>
      <c r="F106" s="403">
        <v>120</v>
      </c>
      <c r="G106" s="403">
        <v>120</v>
      </c>
      <c r="H106" s="404"/>
      <c r="I106" s="404"/>
      <c r="J106" s="405">
        <f t="shared" si="1"/>
        <v>120</v>
      </c>
    </row>
    <row r="107" spans="1:10" s="17" customFormat="1" ht="12.75">
      <c r="A107" s="113">
        <v>292</v>
      </c>
      <c r="B107" s="394" t="s">
        <v>169</v>
      </c>
      <c r="C107" s="112" t="s">
        <v>26</v>
      </c>
      <c r="D107" s="427">
        <v>120</v>
      </c>
      <c r="E107" s="419">
        <v>2</v>
      </c>
      <c r="F107" s="403">
        <v>240</v>
      </c>
      <c r="G107" s="403">
        <v>240</v>
      </c>
      <c r="H107" s="404"/>
      <c r="I107" s="404"/>
      <c r="J107" s="405">
        <f t="shared" si="1"/>
        <v>240</v>
      </c>
    </row>
    <row r="108" spans="1:10" s="17" customFormat="1" ht="24">
      <c r="A108" s="113">
        <v>292</v>
      </c>
      <c r="B108" s="394" t="s">
        <v>347</v>
      </c>
      <c r="C108" s="112" t="s">
        <v>361</v>
      </c>
      <c r="D108" s="427">
        <v>27</v>
      </c>
      <c r="E108" s="419">
        <v>1.84</v>
      </c>
      <c r="F108" s="403">
        <v>49.68</v>
      </c>
      <c r="G108" s="403">
        <v>49.68</v>
      </c>
      <c r="H108" s="404"/>
      <c r="I108" s="404"/>
      <c r="J108" s="405">
        <f t="shared" si="1"/>
        <v>49.68</v>
      </c>
    </row>
    <row r="109" spans="1:10" s="17" customFormat="1" ht="24">
      <c r="A109" s="113">
        <v>292</v>
      </c>
      <c r="B109" s="394" t="s">
        <v>362</v>
      </c>
      <c r="C109" s="112" t="s">
        <v>361</v>
      </c>
      <c r="D109" s="427">
        <v>8</v>
      </c>
      <c r="E109" s="419">
        <v>5.8534999999999995</v>
      </c>
      <c r="F109" s="403">
        <v>46.827999999999996</v>
      </c>
      <c r="G109" s="403">
        <v>46.827999999999996</v>
      </c>
      <c r="H109" s="404"/>
      <c r="I109" s="404"/>
      <c r="J109" s="405">
        <f t="shared" si="1"/>
        <v>46.827999999999996</v>
      </c>
    </row>
    <row r="110" spans="1:10" s="17" customFormat="1" ht="24">
      <c r="A110" s="113">
        <v>292</v>
      </c>
      <c r="B110" s="394" t="s">
        <v>347</v>
      </c>
      <c r="C110" s="112" t="s">
        <v>363</v>
      </c>
      <c r="D110" s="427">
        <v>22</v>
      </c>
      <c r="E110" s="419">
        <v>2.6795</v>
      </c>
      <c r="F110" s="403">
        <v>58.949</v>
      </c>
      <c r="G110" s="403">
        <v>58.949</v>
      </c>
      <c r="H110" s="404"/>
      <c r="I110" s="404"/>
      <c r="J110" s="405">
        <f t="shared" si="1"/>
        <v>58.949</v>
      </c>
    </row>
    <row r="111" spans="1:10" s="17" customFormat="1" ht="24">
      <c r="A111" s="113">
        <v>292</v>
      </c>
      <c r="B111" s="394" t="s">
        <v>347</v>
      </c>
      <c r="C111" s="112" t="s">
        <v>363</v>
      </c>
      <c r="D111" s="427">
        <v>9</v>
      </c>
      <c r="E111" s="419">
        <v>6.44</v>
      </c>
      <c r="F111" s="403">
        <v>57.96</v>
      </c>
      <c r="G111" s="403">
        <v>57.96</v>
      </c>
      <c r="H111" s="404"/>
      <c r="I111" s="404"/>
      <c r="J111" s="405">
        <f t="shared" si="1"/>
        <v>57.96</v>
      </c>
    </row>
    <row r="112" spans="1:10" s="17" customFormat="1" ht="12.75">
      <c r="A112" s="113">
        <v>292</v>
      </c>
      <c r="B112" s="394" t="s">
        <v>347</v>
      </c>
      <c r="C112" s="112" t="s">
        <v>364</v>
      </c>
      <c r="D112" s="427">
        <v>288</v>
      </c>
      <c r="E112" s="419">
        <v>1.3915</v>
      </c>
      <c r="F112" s="403">
        <v>400.752</v>
      </c>
      <c r="G112" s="403">
        <v>400.752</v>
      </c>
      <c r="H112" s="404"/>
      <c r="I112" s="404"/>
      <c r="J112" s="405">
        <f t="shared" si="1"/>
        <v>400.752</v>
      </c>
    </row>
    <row r="113" spans="1:10" s="17" customFormat="1" ht="12.75">
      <c r="A113" s="113">
        <v>292</v>
      </c>
      <c r="B113" s="384" t="s">
        <v>169</v>
      </c>
      <c r="C113" s="112" t="s">
        <v>366</v>
      </c>
      <c r="D113" s="427">
        <v>90</v>
      </c>
      <c r="E113" s="419">
        <v>2.9094999999999995</v>
      </c>
      <c r="F113" s="403">
        <v>261.855</v>
      </c>
      <c r="G113" s="403">
        <v>261.855</v>
      </c>
      <c r="H113" s="404"/>
      <c r="I113" s="404"/>
      <c r="J113" s="405">
        <f t="shared" si="1"/>
        <v>261.855</v>
      </c>
    </row>
    <row r="114" spans="1:10" s="17" customFormat="1" ht="12.75">
      <c r="A114" s="113">
        <v>292</v>
      </c>
      <c r="B114" s="384" t="s">
        <v>367</v>
      </c>
      <c r="C114" s="112" t="s">
        <v>366</v>
      </c>
      <c r="D114" s="427">
        <v>10</v>
      </c>
      <c r="E114" s="419">
        <v>24.725</v>
      </c>
      <c r="F114" s="403">
        <v>247.25</v>
      </c>
      <c r="G114" s="403">
        <v>247.25</v>
      </c>
      <c r="H114" s="404"/>
      <c r="I114" s="404"/>
      <c r="J114" s="405">
        <f t="shared" si="1"/>
        <v>247.25</v>
      </c>
    </row>
    <row r="115" spans="1:10" s="17" customFormat="1" ht="12" customHeight="1">
      <c r="A115" s="113">
        <v>292</v>
      </c>
      <c r="B115" s="394" t="s">
        <v>347</v>
      </c>
      <c r="C115" s="112" t="s">
        <v>374</v>
      </c>
      <c r="D115" s="427">
        <v>40</v>
      </c>
      <c r="E115" s="419">
        <v>1.1844999999999999</v>
      </c>
      <c r="F115" s="403">
        <v>47.38</v>
      </c>
      <c r="G115" s="403">
        <v>47.38</v>
      </c>
      <c r="H115" s="404"/>
      <c r="I115" s="404"/>
      <c r="J115" s="405">
        <f t="shared" si="1"/>
        <v>47.38</v>
      </c>
    </row>
    <row r="116" spans="1:10" s="17" customFormat="1" ht="12" customHeight="1">
      <c r="A116" s="113">
        <v>292</v>
      </c>
      <c r="B116" s="394" t="s">
        <v>347</v>
      </c>
      <c r="C116" s="112" t="s">
        <v>376</v>
      </c>
      <c r="D116" s="427">
        <v>8</v>
      </c>
      <c r="E116" s="419">
        <v>14.375</v>
      </c>
      <c r="F116" s="403">
        <v>115</v>
      </c>
      <c r="G116" s="403">
        <v>115</v>
      </c>
      <c r="H116" s="404"/>
      <c r="I116" s="404"/>
      <c r="J116" s="405">
        <f t="shared" si="1"/>
        <v>115</v>
      </c>
    </row>
    <row r="117" spans="1:10" s="17" customFormat="1" ht="24">
      <c r="A117" s="113">
        <v>292</v>
      </c>
      <c r="B117" s="394" t="s">
        <v>347</v>
      </c>
      <c r="C117" s="112" t="s">
        <v>377</v>
      </c>
      <c r="D117" s="427">
        <v>211</v>
      </c>
      <c r="E117" s="419">
        <v>3.2429999999999994</v>
      </c>
      <c r="F117" s="403">
        <v>684.2729999999999</v>
      </c>
      <c r="G117" s="403">
        <v>684.2729999999999</v>
      </c>
      <c r="H117" s="404"/>
      <c r="I117" s="404"/>
      <c r="J117" s="405">
        <f t="shared" si="1"/>
        <v>684.2729999999999</v>
      </c>
    </row>
    <row r="118" spans="1:10" s="17" customFormat="1" ht="12.75">
      <c r="A118" s="113">
        <v>292</v>
      </c>
      <c r="B118" s="384" t="s">
        <v>248</v>
      </c>
      <c r="C118" s="112" t="s">
        <v>378</v>
      </c>
      <c r="D118" s="427">
        <v>12</v>
      </c>
      <c r="E118" s="419">
        <v>0.92</v>
      </c>
      <c r="F118" s="403">
        <v>11.04</v>
      </c>
      <c r="G118" s="403">
        <v>11.04</v>
      </c>
      <c r="H118" s="404"/>
      <c r="I118" s="404"/>
      <c r="J118" s="405">
        <f t="shared" si="1"/>
        <v>11.04</v>
      </c>
    </row>
    <row r="119" spans="1:10" s="17" customFormat="1" ht="12.75">
      <c r="A119" s="113">
        <v>292</v>
      </c>
      <c r="B119" s="384" t="s">
        <v>248</v>
      </c>
      <c r="C119" s="112" t="s">
        <v>379</v>
      </c>
      <c r="D119" s="427">
        <v>12</v>
      </c>
      <c r="E119" s="419">
        <v>1.058</v>
      </c>
      <c r="F119" s="403">
        <v>12.696000000000002</v>
      </c>
      <c r="G119" s="403">
        <v>12.696000000000002</v>
      </c>
      <c r="H119" s="404"/>
      <c r="I119" s="404"/>
      <c r="J119" s="405">
        <f t="shared" si="1"/>
        <v>12.696000000000002</v>
      </c>
    </row>
    <row r="120" spans="1:10" s="17" customFormat="1" ht="12.75">
      <c r="A120" s="113">
        <v>292</v>
      </c>
      <c r="B120" s="384" t="s">
        <v>169</v>
      </c>
      <c r="C120" s="112" t="s">
        <v>382</v>
      </c>
      <c r="D120" s="427">
        <v>25</v>
      </c>
      <c r="E120" s="419">
        <v>3.565</v>
      </c>
      <c r="F120" s="403">
        <v>89.125</v>
      </c>
      <c r="G120" s="403">
        <v>89.125</v>
      </c>
      <c r="H120" s="404"/>
      <c r="I120" s="404"/>
      <c r="J120" s="405">
        <f t="shared" si="1"/>
        <v>89.125</v>
      </c>
    </row>
    <row r="121" spans="1:10" s="17" customFormat="1" ht="12.75">
      <c r="A121" s="113">
        <v>292</v>
      </c>
      <c r="B121" s="384" t="s">
        <v>169</v>
      </c>
      <c r="C121" s="112" t="s">
        <v>27</v>
      </c>
      <c r="D121" s="427">
        <v>46</v>
      </c>
      <c r="E121" s="419">
        <v>1.5</v>
      </c>
      <c r="F121" s="403">
        <v>69</v>
      </c>
      <c r="G121" s="403">
        <v>69</v>
      </c>
      <c r="H121" s="404"/>
      <c r="I121" s="404"/>
      <c r="J121" s="405">
        <f t="shared" si="1"/>
        <v>69</v>
      </c>
    </row>
    <row r="122" spans="1:10" s="17" customFormat="1" ht="11.25" customHeight="1">
      <c r="A122" s="113">
        <v>292</v>
      </c>
      <c r="B122" s="384" t="s">
        <v>169</v>
      </c>
      <c r="C122" s="112" t="s">
        <v>383</v>
      </c>
      <c r="D122" s="427">
        <v>78</v>
      </c>
      <c r="E122" s="419">
        <v>3.8064999999999998</v>
      </c>
      <c r="F122" s="403">
        <v>296.907</v>
      </c>
      <c r="G122" s="403">
        <v>296.907</v>
      </c>
      <c r="H122" s="404"/>
      <c r="I122" s="404"/>
      <c r="J122" s="405">
        <f t="shared" si="1"/>
        <v>296.907</v>
      </c>
    </row>
    <row r="123" spans="1:10" s="17" customFormat="1" ht="12.75">
      <c r="A123" s="113">
        <v>292</v>
      </c>
      <c r="B123" s="384" t="s">
        <v>169</v>
      </c>
      <c r="C123" s="112" t="s">
        <v>697</v>
      </c>
      <c r="D123" s="427">
        <v>50</v>
      </c>
      <c r="E123" s="419">
        <v>6</v>
      </c>
      <c r="F123" s="403">
        <v>300</v>
      </c>
      <c r="G123" s="403">
        <v>300</v>
      </c>
      <c r="H123" s="404"/>
      <c r="I123" s="404"/>
      <c r="J123" s="405">
        <f t="shared" si="1"/>
        <v>300</v>
      </c>
    </row>
    <row r="124" spans="1:10" s="17" customFormat="1" ht="12.75">
      <c r="A124" s="113">
        <v>292</v>
      </c>
      <c r="B124" s="384" t="s">
        <v>169</v>
      </c>
      <c r="C124" s="112" t="s">
        <v>30</v>
      </c>
      <c r="D124" s="427">
        <v>20</v>
      </c>
      <c r="E124" s="419">
        <v>10</v>
      </c>
      <c r="F124" s="403">
        <v>200</v>
      </c>
      <c r="G124" s="403">
        <v>200</v>
      </c>
      <c r="H124" s="404"/>
      <c r="I124" s="404"/>
      <c r="J124" s="405">
        <f t="shared" si="1"/>
        <v>200</v>
      </c>
    </row>
    <row r="125" spans="1:10" s="17" customFormat="1" ht="12.75">
      <c r="A125" s="113">
        <v>292</v>
      </c>
      <c r="B125" s="384" t="s">
        <v>169</v>
      </c>
      <c r="C125" s="112" t="s">
        <v>28</v>
      </c>
      <c r="D125" s="427">
        <v>10</v>
      </c>
      <c r="E125" s="419">
        <v>12</v>
      </c>
      <c r="F125" s="403">
        <v>120</v>
      </c>
      <c r="G125" s="403">
        <v>120</v>
      </c>
      <c r="H125" s="404"/>
      <c r="I125" s="404"/>
      <c r="J125" s="405">
        <f t="shared" si="1"/>
        <v>120</v>
      </c>
    </row>
    <row r="126" spans="1:10" s="17" customFormat="1" ht="12.75">
      <c r="A126" s="113">
        <v>292</v>
      </c>
      <c r="B126" s="384" t="s">
        <v>169</v>
      </c>
      <c r="C126" s="112" t="s">
        <v>384</v>
      </c>
      <c r="D126" s="427">
        <v>31</v>
      </c>
      <c r="E126" s="419">
        <v>3.8064999999999998</v>
      </c>
      <c r="F126" s="403">
        <v>118.0015</v>
      </c>
      <c r="G126" s="403">
        <v>118.0015</v>
      </c>
      <c r="H126" s="404"/>
      <c r="I126" s="404"/>
      <c r="J126" s="405">
        <f t="shared" si="1"/>
        <v>118.0015</v>
      </c>
    </row>
    <row r="127" spans="1:10" s="17" customFormat="1" ht="12.75">
      <c r="A127" s="113">
        <v>292</v>
      </c>
      <c r="B127" s="384" t="s">
        <v>169</v>
      </c>
      <c r="C127" s="112" t="s">
        <v>29</v>
      </c>
      <c r="D127" s="427">
        <v>30</v>
      </c>
      <c r="E127" s="419">
        <v>4</v>
      </c>
      <c r="F127" s="403">
        <v>120</v>
      </c>
      <c r="G127" s="403">
        <v>120</v>
      </c>
      <c r="H127" s="404"/>
      <c r="I127" s="404"/>
      <c r="J127" s="405">
        <f t="shared" si="1"/>
        <v>120</v>
      </c>
    </row>
    <row r="128" spans="1:10" s="17" customFormat="1" ht="12.75">
      <c r="A128" s="113">
        <v>292</v>
      </c>
      <c r="B128" s="384" t="s">
        <v>347</v>
      </c>
      <c r="C128" s="112" t="s">
        <v>386</v>
      </c>
      <c r="D128" s="427">
        <v>14</v>
      </c>
      <c r="E128" s="419">
        <v>4.1975</v>
      </c>
      <c r="F128" s="403">
        <v>58.765</v>
      </c>
      <c r="G128" s="403">
        <v>58.765</v>
      </c>
      <c r="H128" s="404"/>
      <c r="I128" s="404"/>
      <c r="J128" s="405">
        <f t="shared" si="1"/>
        <v>58.765</v>
      </c>
    </row>
    <row r="129" spans="1:10" s="17" customFormat="1" ht="12.75">
      <c r="A129" s="113">
        <v>292</v>
      </c>
      <c r="B129" s="394" t="s">
        <v>367</v>
      </c>
      <c r="C129" s="112" t="s">
        <v>387</v>
      </c>
      <c r="D129" s="427">
        <v>8</v>
      </c>
      <c r="E129" s="419">
        <v>9.475999999999999</v>
      </c>
      <c r="F129" s="403">
        <v>75.80799999999999</v>
      </c>
      <c r="G129" s="403">
        <v>75.80799999999999</v>
      </c>
      <c r="H129" s="404"/>
      <c r="I129" s="404"/>
      <c r="J129" s="405">
        <f t="shared" si="1"/>
        <v>75.80799999999999</v>
      </c>
    </row>
    <row r="130" spans="1:10" s="17" customFormat="1" ht="24">
      <c r="A130" s="113">
        <v>292</v>
      </c>
      <c r="B130" s="384" t="s">
        <v>388</v>
      </c>
      <c r="C130" s="112" t="s">
        <v>389</v>
      </c>
      <c r="D130" s="427">
        <v>3</v>
      </c>
      <c r="E130" s="419">
        <v>20.389499999999998</v>
      </c>
      <c r="F130" s="403">
        <v>61.168499999999995</v>
      </c>
      <c r="G130" s="403">
        <v>61.168499999999995</v>
      </c>
      <c r="H130" s="404"/>
      <c r="I130" s="404"/>
      <c r="J130" s="405">
        <f t="shared" si="1"/>
        <v>61.168499999999995</v>
      </c>
    </row>
    <row r="131" spans="1:10" s="17" customFormat="1" ht="24">
      <c r="A131" s="113">
        <v>292</v>
      </c>
      <c r="B131" s="384" t="s">
        <v>388</v>
      </c>
      <c r="C131" s="112" t="s">
        <v>390</v>
      </c>
      <c r="D131" s="427">
        <v>4</v>
      </c>
      <c r="E131" s="419">
        <v>23.436999999999998</v>
      </c>
      <c r="F131" s="403">
        <v>93.74799999999999</v>
      </c>
      <c r="G131" s="403">
        <v>93.74799999999999</v>
      </c>
      <c r="H131" s="404"/>
      <c r="I131" s="404"/>
      <c r="J131" s="405">
        <f t="shared" si="1"/>
        <v>93.74799999999999</v>
      </c>
    </row>
    <row r="132" spans="1:10" s="17" customFormat="1" ht="12.75">
      <c r="A132" s="113">
        <v>292</v>
      </c>
      <c r="B132" s="384" t="s">
        <v>169</v>
      </c>
      <c r="C132" s="112" t="s">
        <v>391</v>
      </c>
      <c r="D132" s="427">
        <v>111</v>
      </c>
      <c r="E132" s="419">
        <v>0.9429999999999998</v>
      </c>
      <c r="F132" s="403">
        <v>104.67299999999999</v>
      </c>
      <c r="G132" s="403">
        <v>104.67299999999999</v>
      </c>
      <c r="H132" s="404"/>
      <c r="I132" s="404"/>
      <c r="J132" s="405">
        <f t="shared" si="1"/>
        <v>104.67299999999999</v>
      </c>
    </row>
    <row r="133" spans="1:10" s="17" customFormat="1" ht="12.75">
      <c r="A133" s="113">
        <v>292</v>
      </c>
      <c r="B133" s="394" t="s">
        <v>169</v>
      </c>
      <c r="C133" s="112" t="s">
        <v>33</v>
      </c>
      <c r="D133" s="427">
        <v>15</v>
      </c>
      <c r="E133" s="419">
        <v>7</v>
      </c>
      <c r="F133" s="403">
        <v>105</v>
      </c>
      <c r="G133" s="403">
        <v>105</v>
      </c>
      <c r="H133" s="404"/>
      <c r="I133" s="404"/>
      <c r="J133" s="405">
        <f t="shared" si="1"/>
        <v>105</v>
      </c>
    </row>
    <row r="134" spans="1:10" s="17" customFormat="1" ht="12.75">
      <c r="A134" s="113">
        <v>292</v>
      </c>
      <c r="B134" s="384" t="s">
        <v>393</v>
      </c>
      <c r="C134" s="112" t="s">
        <v>394</v>
      </c>
      <c r="D134" s="427">
        <v>4</v>
      </c>
      <c r="E134" s="419">
        <v>11.109</v>
      </c>
      <c r="F134" s="403">
        <v>44.436</v>
      </c>
      <c r="G134" s="403">
        <v>44.436</v>
      </c>
      <c r="H134" s="404"/>
      <c r="I134" s="404"/>
      <c r="J134" s="405">
        <f t="shared" si="1"/>
        <v>44.436</v>
      </c>
    </row>
    <row r="135" spans="1:10" s="17" customFormat="1" ht="12.75">
      <c r="A135" s="113">
        <v>292</v>
      </c>
      <c r="B135" s="384" t="s">
        <v>323</v>
      </c>
      <c r="C135" s="112" t="s">
        <v>396</v>
      </c>
      <c r="D135" s="427">
        <v>56</v>
      </c>
      <c r="E135" s="419">
        <v>4.14</v>
      </c>
      <c r="F135" s="403">
        <v>231.84</v>
      </c>
      <c r="G135" s="403">
        <v>231.84</v>
      </c>
      <c r="H135" s="404"/>
      <c r="I135" s="404"/>
      <c r="J135" s="405">
        <f t="shared" si="1"/>
        <v>231.84</v>
      </c>
    </row>
    <row r="136" spans="1:10" s="17" customFormat="1" ht="12.75">
      <c r="A136" s="113">
        <v>292</v>
      </c>
      <c r="B136" s="384" t="s">
        <v>397</v>
      </c>
      <c r="C136" s="112" t="s">
        <v>398</v>
      </c>
      <c r="D136" s="427">
        <v>14</v>
      </c>
      <c r="E136" s="419">
        <v>4.8069999999999995</v>
      </c>
      <c r="F136" s="403">
        <v>67.29799999999999</v>
      </c>
      <c r="G136" s="403">
        <v>67.29799999999999</v>
      </c>
      <c r="H136" s="404"/>
      <c r="I136" s="404"/>
      <c r="J136" s="405">
        <f t="shared" si="1"/>
        <v>67.29799999999999</v>
      </c>
    </row>
    <row r="137" spans="1:10" s="17" customFormat="1" ht="12.75">
      <c r="A137" s="113">
        <v>292</v>
      </c>
      <c r="B137" s="384" t="s">
        <v>169</v>
      </c>
      <c r="C137" s="112" t="s">
        <v>399</v>
      </c>
      <c r="D137" s="427">
        <v>28</v>
      </c>
      <c r="E137" s="419">
        <v>1.5065</v>
      </c>
      <c r="F137" s="403">
        <v>42.182</v>
      </c>
      <c r="G137" s="403">
        <v>42.182</v>
      </c>
      <c r="H137" s="404"/>
      <c r="I137" s="404"/>
      <c r="J137" s="405">
        <f aca="true" t="shared" si="2" ref="J137:J187">SUM(G137:I137)</f>
        <v>42.182</v>
      </c>
    </row>
    <row r="138" spans="1:10" s="17" customFormat="1" ht="12.75">
      <c r="A138" s="113">
        <v>292</v>
      </c>
      <c r="B138" s="384" t="s">
        <v>169</v>
      </c>
      <c r="C138" s="112" t="s">
        <v>400</v>
      </c>
      <c r="D138" s="427">
        <v>28</v>
      </c>
      <c r="E138" s="419">
        <v>1.5065</v>
      </c>
      <c r="F138" s="403">
        <v>42.182</v>
      </c>
      <c r="G138" s="403">
        <v>42.182</v>
      </c>
      <c r="H138" s="404"/>
      <c r="I138" s="404"/>
      <c r="J138" s="405">
        <f t="shared" si="2"/>
        <v>42.182</v>
      </c>
    </row>
    <row r="139" spans="1:10" s="17" customFormat="1" ht="12.75">
      <c r="A139" s="113">
        <v>292</v>
      </c>
      <c r="B139" s="384" t="s">
        <v>169</v>
      </c>
      <c r="C139" s="112" t="s">
        <v>401</v>
      </c>
      <c r="D139" s="427">
        <v>68</v>
      </c>
      <c r="E139" s="419">
        <v>2.645</v>
      </c>
      <c r="F139" s="403">
        <v>179.86</v>
      </c>
      <c r="G139" s="403">
        <v>179.86</v>
      </c>
      <c r="H139" s="404"/>
      <c r="I139" s="404"/>
      <c r="J139" s="405">
        <f t="shared" si="2"/>
        <v>179.86</v>
      </c>
    </row>
    <row r="140" spans="1:10" s="17" customFormat="1" ht="12.75">
      <c r="A140" s="113">
        <v>292</v>
      </c>
      <c r="B140" s="384" t="s">
        <v>169</v>
      </c>
      <c r="C140" s="112" t="s">
        <v>402</v>
      </c>
      <c r="D140" s="427">
        <v>68</v>
      </c>
      <c r="E140" s="419">
        <v>2.645</v>
      </c>
      <c r="F140" s="403">
        <v>179.86</v>
      </c>
      <c r="G140" s="403">
        <v>179.86</v>
      </c>
      <c r="H140" s="404"/>
      <c r="I140" s="404"/>
      <c r="J140" s="405">
        <f t="shared" si="2"/>
        <v>179.86</v>
      </c>
    </row>
    <row r="141" spans="1:10" s="17" customFormat="1" ht="12.75">
      <c r="A141" s="113">
        <v>292</v>
      </c>
      <c r="B141" s="384" t="s">
        <v>169</v>
      </c>
      <c r="C141" s="112" t="s">
        <v>403</v>
      </c>
      <c r="D141" s="427">
        <v>24</v>
      </c>
      <c r="E141" s="419">
        <v>2.001</v>
      </c>
      <c r="F141" s="403">
        <v>48.024</v>
      </c>
      <c r="G141" s="403">
        <v>48.024</v>
      </c>
      <c r="H141" s="404"/>
      <c r="I141" s="404"/>
      <c r="J141" s="405">
        <f t="shared" si="2"/>
        <v>48.024</v>
      </c>
    </row>
    <row r="142" spans="1:10" s="17" customFormat="1" ht="12.75">
      <c r="A142" s="113">
        <v>292</v>
      </c>
      <c r="B142" s="384" t="s">
        <v>248</v>
      </c>
      <c r="C142" s="112" t="s">
        <v>406</v>
      </c>
      <c r="D142" s="427">
        <v>4</v>
      </c>
      <c r="E142" s="419">
        <v>41.0665</v>
      </c>
      <c r="F142" s="403">
        <v>164.266</v>
      </c>
      <c r="G142" s="403">
        <v>164.266</v>
      </c>
      <c r="H142" s="404"/>
      <c r="I142" s="404"/>
      <c r="J142" s="405">
        <f t="shared" si="2"/>
        <v>164.266</v>
      </c>
    </row>
    <row r="143" spans="1:10" s="17" customFormat="1" ht="24">
      <c r="A143" s="113">
        <v>292</v>
      </c>
      <c r="B143" s="384" t="s">
        <v>169</v>
      </c>
      <c r="C143" s="112" t="s">
        <v>409</v>
      </c>
      <c r="D143" s="427">
        <v>14</v>
      </c>
      <c r="E143" s="419">
        <v>42.2625</v>
      </c>
      <c r="F143" s="403">
        <v>591.675</v>
      </c>
      <c r="G143" s="403">
        <v>591.675</v>
      </c>
      <c r="H143" s="404"/>
      <c r="I143" s="404"/>
      <c r="J143" s="405">
        <f t="shared" si="2"/>
        <v>591.675</v>
      </c>
    </row>
    <row r="144" spans="1:10" s="17" customFormat="1" ht="12.75">
      <c r="A144" s="113">
        <v>292</v>
      </c>
      <c r="B144" s="384" t="s">
        <v>169</v>
      </c>
      <c r="C144" s="391" t="s">
        <v>410</v>
      </c>
      <c r="D144" s="427">
        <v>15</v>
      </c>
      <c r="E144" s="419">
        <v>10.718</v>
      </c>
      <c r="F144" s="403">
        <v>160.77</v>
      </c>
      <c r="G144" s="403">
        <v>160.77</v>
      </c>
      <c r="H144" s="404"/>
      <c r="I144" s="404"/>
      <c r="J144" s="405">
        <f t="shared" si="2"/>
        <v>160.77</v>
      </c>
    </row>
    <row r="145" spans="1:10" s="17" customFormat="1" ht="12.75">
      <c r="A145" s="113">
        <v>292</v>
      </c>
      <c r="B145" s="384" t="s">
        <v>169</v>
      </c>
      <c r="C145" s="430" t="s">
        <v>414</v>
      </c>
      <c r="D145" s="427">
        <v>82</v>
      </c>
      <c r="E145" s="419">
        <v>1.4605</v>
      </c>
      <c r="F145" s="403">
        <v>119.761</v>
      </c>
      <c r="G145" s="403">
        <v>119.761</v>
      </c>
      <c r="H145" s="404"/>
      <c r="I145" s="404"/>
      <c r="J145" s="405">
        <f t="shared" si="2"/>
        <v>119.761</v>
      </c>
    </row>
    <row r="146" spans="1:10" s="17" customFormat="1" ht="24">
      <c r="A146" s="113">
        <v>292</v>
      </c>
      <c r="B146" s="384" t="s">
        <v>169</v>
      </c>
      <c r="C146" s="112" t="s">
        <v>418</v>
      </c>
      <c r="D146" s="427">
        <v>44</v>
      </c>
      <c r="E146" s="419">
        <v>2.645</v>
      </c>
      <c r="F146" s="403">
        <v>116.38</v>
      </c>
      <c r="G146" s="403">
        <v>116.38</v>
      </c>
      <c r="H146" s="404"/>
      <c r="I146" s="404"/>
      <c r="J146" s="405">
        <f t="shared" si="2"/>
        <v>116.38</v>
      </c>
    </row>
    <row r="147" spans="1:10" s="17" customFormat="1" ht="24">
      <c r="A147" s="113">
        <v>292</v>
      </c>
      <c r="B147" s="384" t="s">
        <v>169</v>
      </c>
      <c r="C147" s="112" t="s">
        <v>419</v>
      </c>
      <c r="D147" s="427">
        <v>66</v>
      </c>
      <c r="E147" s="419">
        <v>2.645</v>
      </c>
      <c r="F147" s="403">
        <v>174.57</v>
      </c>
      <c r="G147" s="403">
        <v>174.57</v>
      </c>
      <c r="H147" s="404"/>
      <c r="I147" s="404"/>
      <c r="J147" s="405">
        <f t="shared" si="2"/>
        <v>174.57</v>
      </c>
    </row>
    <row r="148" spans="1:10" s="17" customFormat="1" ht="12.75">
      <c r="A148" s="113">
        <v>292</v>
      </c>
      <c r="B148" s="384" t="s">
        <v>169</v>
      </c>
      <c r="C148" s="112" t="s">
        <v>700</v>
      </c>
      <c r="D148" s="427">
        <v>8</v>
      </c>
      <c r="E148" s="419">
        <v>30</v>
      </c>
      <c r="F148" s="403">
        <v>240</v>
      </c>
      <c r="G148" s="403">
        <v>240</v>
      </c>
      <c r="H148" s="404"/>
      <c r="I148" s="404"/>
      <c r="J148" s="405">
        <f t="shared" si="2"/>
        <v>240</v>
      </c>
    </row>
    <row r="149" spans="1:10" s="17" customFormat="1" ht="12.75">
      <c r="A149" s="113">
        <v>292</v>
      </c>
      <c r="B149" s="394" t="s">
        <v>169</v>
      </c>
      <c r="C149" s="112" t="s">
        <v>31</v>
      </c>
      <c r="D149" s="427">
        <v>20</v>
      </c>
      <c r="E149" s="419">
        <v>25</v>
      </c>
      <c r="F149" s="403">
        <v>500</v>
      </c>
      <c r="G149" s="403">
        <v>500</v>
      </c>
      <c r="H149" s="404"/>
      <c r="I149" s="404"/>
      <c r="J149" s="405">
        <f t="shared" si="2"/>
        <v>500</v>
      </c>
    </row>
    <row r="150" spans="1:10" s="17" customFormat="1" ht="24">
      <c r="A150" s="113">
        <v>292</v>
      </c>
      <c r="B150" s="384" t="s">
        <v>425</v>
      </c>
      <c r="C150" s="112" t="s">
        <v>426</v>
      </c>
      <c r="D150" s="427">
        <v>78</v>
      </c>
      <c r="E150" s="419">
        <v>1.265</v>
      </c>
      <c r="F150" s="403">
        <v>98.67</v>
      </c>
      <c r="G150" s="403">
        <v>98.67</v>
      </c>
      <c r="H150" s="404"/>
      <c r="I150" s="404"/>
      <c r="J150" s="405">
        <f t="shared" si="2"/>
        <v>98.67</v>
      </c>
    </row>
    <row r="151" spans="1:10" s="17" customFormat="1" ht="12.75">
      <c r="A151" s="113">
        <v>292</v>
      </c>
      <c r="B151" s="384" t="s">
        <v>169</v>
      </c>
      <c r="C151" s="112" t="s">
        <v>32</v>
      </c>
      <c r="D151" s="427">
        <v>500</v>
      </c>
      <c r="E151" s="419">
        <v>0.25</v>
      </c>
      <c r="F151" s="403">
        <v>125</v>
      </c>
      <c r="G151" s="403">
        <v>125</v>
      </c>
      <c r="H151" s="404"/>
      <c r="I151" s="404"/>
      <c r="J151" s="405">
        <f t="shared" si="2"/>
        <v>125</v>
      </c>
    </row>
    <row r="152" spans="1:10" s="17" customFormat="1" ht="12.75">
      <c r="A152" s="113">
        <v>292</v>
      </c>
      <c r="B152" s="384" t="s">
        <v>169</v>
      </c>
      <c r="C152" s="112" t="s">
        <v>427</v>
      </c>
      <c r="D152" s="427">
        <v>4</v>
      </c>
      <c r="E152" s="419">
        <v>2.1275</v>
      </c>
      <c r="F152" s="403">
        <v>8.51</v>
      </c>
      <c r="G152" s="403">
        <v>8.51</v>
      </c>
      <c r="H152" s="404"/>
      <c r="I152" s="404"/>
      <c r="J152" s="405">
        <f t="shared" si="2"/>
        <v>8.51</v>
      </c>
    </row>
    <row r="153" spans="1:10" s="17" customFormat="1" ht="12.75">
      <c r="A153" s="113">
        <v>292</v>
      </c>
      <c r="B153" s="384" t="s">
        <v>169</v>
      </c>
      <c r="C153" s="112" t="s">
        <v>428</v>
      </c>
      <c r="D153" s="427">
        <v>66</v>
      </c>
      <c r="E153" s="419">
        <v>2.3689999999999998</v>
      </c>
      <c r="F153" s="403">
        <v>156.35399999999998</v>
      </c>
      <c r="G153" s="403">
        <v>156.35399999999998</v>
      </c>
      <c r="H153" s="404"/>
      <c r="I153" s="404"/>
      <c r="J153" s="405">
        <f t="shared" si="2"/>
        <v>156.35399999999998</v>
      </c>
    </row>
    <row r="154" spans="1:10" s="17" customFormat="1" ht="12.75">
      <c r="A154" s="113">
        <v>292</v>
      </c>
      <c r="B154" s="384" t="s">
        <v>169</v>
      </c>
      <c r="C154" s="112" t="s">
        <v>429</v>
      </c>
      <c r="D154" s="427">
        <v>14</v>
      </c>
      <c r="E154" s="419">
        <v>6.7275</v>
      </c>
      <c r="F154" s="403">
        <v>94.185</v>
      </c>
      <c r="G154" s="403">
        <v>94.185</v>
      </c>
      <c r="H154" s="404"/>
      <c r="I154" s="404"/>
      <c r="J154" s="405">
        <f t="shared" si="2"/>
        <v>94.185</v>
      </c>
    </row>
    <row r="155" spans="1:10" s="17" customFormat="1" ht="24">
      <c r="A155" s="113">
        <v>292</v>
      </c>
      <c r="B155" s="384" t="s">
        <v>169</v>
      </c>
      <c r="C155" s="112" t="s">
        <v>430</v>
      </c>
      <c r="D155" s="427">
        <v>8</v>
      </c>
      <c r="E155" s="419">
        <v>4.5885</v>
      </c>
      <c r="F155" s="403">
        <v>36.708</v>
      </c>
      <c r="G155" s="403">
        <v>36.708</v>
      </c>
      <c r="H155" s="404"/>
      <c r="I155" s="404"/>
      <c r="J155" s="405">
        <f t="shared" si="2"/>
        <v>36.708</v>
      </c>
    </row>
    <row r="156" spans="1:10" s="17" customFormat="1" ht="24">
      <c r="A156" s="113">
        <v>292</v>
      </c>
      <c r="B156" s="384" t="s">
        <v>169</v>
      </c>
      <c r="C156" s="112" t="s">
        <v>431</v>
      </c>
      <c r="D156" s="427">
        <v>8</v>
      </c>
      <c r="E156" s="419">
        <v>4.5885</v>
      </c>
      <c r="F156" s="403">
        <v>36.708</v>
      </c>
      <c r="G156" s="403">
        <v>36.708</v>
      </c>
      <c r="H156" s="404"/>
      <c r="I156" s="404"/>
      <c r="J156" s="405">
        <f t="shared" si="2"/>
        <v>36.708</v>
      </c>
    </row>
    <row r="157" spans="1:10" s="17" customFormat="1" ht="12.75">
      <c r="A157" s="113">
        <v>292</v>
      </c>
      <c r="B157" s="394" t="s">
        <v>285</v>
      </c>
      <c r="C157" s="112" t="s">
        <v>432</v>
      </c>
      <c r="D157" s="427">
        <v>12.31</v>
      </c>
      <c r="E157" s="419">
        <v>3.9559999999999995</v>
      </c>
      <c r="F157" s="403">
        <v>48.69835999999999</v>
      </c>
      <c r="G157" s="403">
        <v>48.69835999999999</v>
      </c>
      <c r="H157" s="404"/>
      <c r="I157" s="404"/>
      <c r="J157" s="405">
        <f t="shared" si="2"/>
        <v>48.69835999999999</v>
      </c>
    </row>
    <row r="158" spans="1:10" s="17" customFormat="1" ht="12.75">
      <c r="A158" s="19" t="s">
        <v>433</v>
      </c>
      <c r="B158" s="386"/>
      <c r="C158" s="16"/>
      <c r="D158" s="428"/>
      <c r="E158" s="420"/>
      <c r="F158" s="407">
        <v>16159.871359999997</v>
      </c>
      <c r="G158" s="407"/>
      <c r="H158" s="404"/>
      <c r="I158" s="404"/>
      <c r="J158" s="408">
        <f>SUM(J80:J157)</f>
        <v>16159.871359999997</v>
      </c>
    </row>
    <row r="159" spans="1:10" s="17" customFormat="1" ht="12.75">
      <c r="A159" s="114">
        <v>293</v>
      </c>
      <c r="B159" s="389" t="s">
        <v>169</v>
      </c>
      <c r="C159" s="112" t="s">
        <v>35</v>
      </c>
      <c r="D159" s="427">
        <v>16</v>
      </c>
      <c r="E159" s="421">
        <v>72</v>
      </c>
      <c r="F159" s="403">
        <v>1152</v>
      </c>
      <c r="G159" s="403">
        <v>1152</v>
      </c>
      <c r="H159" s="404"/>
      <c r="I159" s="404"/>
      <c r="J159" s="405">
        <f t="shared" si="2"/>
        <v>1152</v>
      </c>
    </row>
    <row r="160" spans="1:10" s="17" customFormat="1" ht="12.75">
      <c r="A160" s="113">
        <v>293</v>
      </c>
      <c r="B160" s="384" t="s">
        <v>169</v>
      </c>
      <c r="C160" s="112" t="s">
        <v>436</v>
      </c>
      <c r="D160" s="427">
        <v>32</v>
      </c>
      <c r="E160" s="402">
        <v>125</v>
      </c>
      <c r="F160" s="403">
        <v>4000</v>
      </c>
      <c r="G160" s="403">
        <v>4000</v>
      </c>
      <c r="H160" s="404"/>
      <c r="I160" s="404"/>
      <c r="J160" s="405">
        <f t="shared" si="2"/>
        <v>4000</v>
      </c>
    </row>
    <row r="161" spans="1:10" s="17" customFormat="1" ht="12.75">
      <c r="A161" s="113">
        <v>293</v>
      </c>
      <c r="B161" s="394" t="s">
        <v>169</v>
      </c>
      <c r="C161" s="112" t="s">
        <v>36</v>
      </c>
      <c r="D161" s="427">
        <v>14</v>
      </c>
      <c r="E161" s="402">
        <v>121</v>
      </c>
      <c r="F161" s="403">
        <v>1694</v>
      </c>
      <c r="G161" s="403">
        <v>1694</v>
      </c>
      <c r="H161" s="404"/>
      <c r="I161" s="404"/>
      <c r="J161" s="405">
        <f t="shared" si="2"/>
        <v>1694</v>
      </c>
    </row>
    <row r="162" spans="1:10" s="17" customFormat="1" ht="12.75">
      <c r="A162" s="113">
        <v>293</v>
      </c>
      <c r="B162" s="394" t="s">
        <v>169</v>
      </c>
      <c r="C162" s="112" t="s">
        <v>34</v>
      </c>
      <c r="D162" s="427">
        <v>20</v>
      </c>
      <c r="E162" s="402">
        <v>20</v>
      </c>
      <c r="F162" s="403">
        <v>400</v>
      </c>
      <c r="G162" s="403">
        <v>400</v>
      </c>
      <c r="H162" s="404"/>
      <c r="I162" s="404"/>
      <c r="J162" s="405">
        <f t="shared" si="2"/>
        <v>400</v>
      </c>
    </row>
    <row r="163" spans="1:10" s="17" customFormat="1" ht="12.75">
      <c r="A163" s="113">
        <v>293</v>
      </c>
      <c r="B163" s="394" t="s">
        <v>438</v>
      </c>
      <c r="C163" s="112" t="s">
        <v>439</v>
      </c>
      <c r="D163" s="427">
        <v>16</v>
      </c>
      <c r="E163" s="402">
        <v>12</v>
      </c>
      <c r="F163" s="403">
        <v>192</v>
      </c>
      <c r="G163" s="403">
        <v>192</v>
      </c>
      <c r="H163" s="404"/>
      <c r="I163" s="404"/>
      <c r="J163" s="405">
        <f t="shared" si="2"/>
        <v>192</v>
      </c>
    </row>
    <row r="164" spans="1:10" s="17" customFormat="1" ht="12.75">
      <c r="A164" s="113">
        <v>293</v>
      </c>
      <c r="B164" s="384" t="s">
        <v>169</v>
      </c>
      <c r="C164" s="112" t="s">
        <v>443</v>
      </c>
      <c r="D164" s="427">
        <v>16</v>
      </c>
      <c r="E164" s="402">
        <v>15</v>
      </c>
      <c r="F164" s="403">
        <v>240</v>
      </c>
      <c r="G164" s="403">
        <v>240</v>
      </c>
      <c r="H164" s="404"/>
      <c r="I164" s="404"/>
      <c r="J164" s="405">
        <f t="shared" si="2"/>
        <v>240</v>
      </c>
    </row>
    <row r="165" spans="1:10" s="17" customFormat="1" ht="12.75">
      <c r="A165" s="19" t="s">
        <v>445</v>
      </c>
      <c r="B165" s="386"/>
      <c r="C165" s="16"/>
      <c r="D165" s="428"/>
      <c r="E165" s="420"/>
      <c r="F165" s="407">
        <v>7678</v>
      </c>
      <c r="G165" s="407"/>
      <c r="H165" s="404"/>
      <c r="I165" s="404"/>
      <c r="J165" s="408">
        <f>SUM(J159:J164)</f>
        <v>7678</v>
      </c>
    </row>
    <row r="166" spans="1:10" s="17" customFormat="1" ht="12.75">
      <c r="A166" s="113">
        <v>294</v>
      </c>
      <c r="B166" s="394" t="s">
        <v>169</v>
      </c>
      <c r="C166" s="112" t="s">
        <v>39</v>
      </c>
      <c r="D166" s="427">
        <v>48</v>
      </c>
      <c r="E166" s="402">
        <v>10</v>
      </c>
      <c r="F166" s="403">
        <v>480</v>
      </c>
      <c r="G166" s="403">
        <v>480</v>
      </c>
      <c r="H166" s="404"/>
      <c r="I166" s="404"/>
      <c r="J166" s="405">
        <f t="shared" si="2"/>
        <v>480</v>
      </c>
    </row>
    <row r="167" spans="1:10" s="17" customFormat="1" ht="12.75">
      <c r="A167" s="113">
        <v>294</v>
      </c>
      <c r="B167" s="394" t="s">
        <v>169</v>
      </c>
      <c r="C167" s="112" t="s">
        <v>40</v>
      </c>
      <c r="D167" s="427">
        <v>48</v>
      </c>
      <c r="E167" s="402">
        <v>7</v>
      </c>
      <c r="F167" s="403">
        <v>336</v>
      </c>
      <c r="G167" s="403">
        <v>336</v>
      </c>
      <c r="H167" s="404"/>
      <c r="I167" s="404"/>
      <c r="J167" s="405">
        <f t="shared" si="2"/>
        <v>336</v>
      </c>
    </row>
    <row r="168" spans="1:10" s="17" customFormat="1" ht="12.75">
      <c r="A168" s="113">
        <v>294</v>
      </c>
      <c r="B168" s="394" t="s">
        <v>169</v>
      </c>
      <c r="C168" s="112" t="s">
        <v>37</v>
      </c>
      <c r="D168" s="427">
        <v>48</v>
      </c>
      <c r="E168" s="402">
        <v>12</v>
      </c>
      <c r="F168" s="403">
        <v>576</v>
      </c>
      <c r="G168" s="403">
        <v>576</v>
      </c>
      <c r="H168" s="404"/>
      <c r="I168" s="404"/>
      <c r="J168" s="405">
        <f t="shared" si="2"/>
        <v>576</v>
      </c>
    </row>
    <row r="169" spans="1:10" s="17" customFormat="1" ht="12.75">
      <c r="A169" s="113">
        <v>294</v>
      </c>
      <c r="B169" s="394" t="s">
        <v>169</v>
      </c>
      <c r="C169" s="112" t="s">
        <v>38</v>
      </c>
      <c r="D169" s="427">
        <v>48</v>
      </c>
      <c r="E169" s="402">
        <v>5</v>
      </c>
      <c r="F169" s="403">
        <v>240</v>
      </c>
      <c r="G169" s="403">
        <v>240</v>
      </c>
      <c r="H169" s="404"/>
      <c r="I169" s="404"/>
      <c r="J169" s="405">
        <f t="shared" si="2"/>
        <v>240</v>
      </c>
    </row>
    <row r="170" spans="1:10" s="17" customFormat="1" ht="12.75">
      <c r="A170" s="21" t="s">
        <v>454</v>
      </c>
      <c r="B170" s="386"/>
      <c r="C170" s="16"/>
      <c r="D170" s="428"/>
      <c r="E170" s="406"/>
      <c r="F170" s="407">
        <v>1632</v>
      </c>
      <c r="G170" s="407"/>
      <c r="H170" s="404"/>
      <c r="I170" s="404"/>
      <c r="J170" s="408">
        <f>SUM(J166:J169)</f>
        <v>1632</v>
      </c>
    </row>
    <row r="171" spans="1:10" s="17" customFormat="1" ht="24">
      <c r="A171" s="114">
        <v>296</v>
      </c>
      <c r="B171" s="384" t="s">
        <v>470</v>
      </c>
      <c r="C171" s="112" t="s">
        <v>473</v>
      </c>
      <c r="D171" s="427">
        <v>11</v>
      </c>
      <c r="E171" s="402">
        <v>126.5</v>
      </c>
      <c r="F171" s="403">
        <v>1391.5</v>
      </c>
      <c r="G171" s="403">
        <v>1391.5</v>
      </c>
      <c r="H171" s="404"/>
      <c r="I171" s="404"/>
      <c r="J171" s="405">
        <f t="shared" si="2"/>
        <v>1391.5</v>
      </c>
    </row>
    <row r="172" spans="1:10" s="17" customFormat="1" ht="24">
      <c r="A172" s="114">
        <v>296</v>
      </c>
      <c r="B172" s="384" t="s">
        <v>485</v>
      </c>
      <c r="C172" s="112" t="s">
        <v>487</v>
      </c>
      <c r="D172" s="427">
        <v>28</v>
      </c>
      <c r="E172" s="402">
        <v>115</v>
      </c>
      <c r="F172" s="403">
        <v>3220</v>
      </c>
      <c r="G172" s="403">
        <v>3220</v>
      </c>
      <c r="H172" s="404"/>
      <c r="I172" s="404"/>
      <c r="J172" s="405">
        <f t="shared" si="2"/>
        <v>3220</v>
      </c>
    </row>
    <row r="173" spans="1:10" s="17" customFormat="1" ht="24">
      <c r="A173" s="114">
        <v>296</v>
      </c>
      <c r="B173" s="384" t="s">
        <v>169</v>
      </c>
      <c r="C173" s="112" t="s">
        <v>489</v>
      </c>
      <c r="D173" s="427">
        <v>9</v>
      </c>
      <c r="E173" s="402">
        <v>184</v>
      </c>
      <c r="F173" s="403">
        <v>1656</v>
      </c>
      <c r="G173" s="403">
        <v>1656</v>
      </c>
      <c r="H173" s="404"/>
      <c r="I173" s="404"/>
      <c r="J173" s="405">
        <f t="shared" si="2"/>
        <v>1656</v>
      </c>
    </row>
    <row r="174" spans="1:10" s="17" customFormat="1" ht="26.25" customHeight="1">
      <c r="A174" s="114">
        <v>296</v>
      </c>
      <c r="B174" s="384" t="s">
        <v>169</v>
      </c>
      <c r="C174" s="112" t="s">
        <v>490</v>
      </c>
      <c r="D174" s="427">
        <v>13</v>
      </c>
      <c r="E174" s="402">
        <v>143.75</v>
      </c>
      <c r="F174" s="403">
        <v>1868.75</v>
      </c>
      <c r="G174" s="403">
        <v>1868.75</v>
      </c>
      <c r="H174" s="404"/>
      <c r="I174" s="404"/>
      <c r="J174" s="405">
        <f t="shared" si="2"/>
        <v>1868.75</v>
      </c>
    </row>
    <row r="175" spans="1:10" s="17" customFormat="1" ht="24">
      <c r="A175" s="114">
        <v>296</v>
      </c>
      <c r="B175" s="384" t="s">
        <v>169</v>
      </c>
      <c r="C175" s="112" t="s">
        <v>41</v>
      </c>
      <c r="D175" s="427">
        <v>16</v>
      </c>
      <c r="E175" s="402">
        <v>120</v>
      </c>
      <c r="F175" s="403">
        <v>1920</v>
      </c>
      <c r="G175" s="403">
        <v>1920</v>
      </c>
      <c r="H175" s="404"/>
      <c r="I175" s="404"/>
      <c r="J175" s="405">
        <f t="shared" si="2"/>
        <v>1920</v>
      </c>
    </row>
    <row r="176" spans="1:10" s="17" customFormat="1" ht="12.75">
      <c r="A176" s="114">
        <v>296</v>
      </c>
      <c r="B176" s="384" t="s">
        <v>169</v>
      </c>
      <c r="C176" s="112" t="s">
        <v>491</v>
      </c>
      <c r="D176" s="427">
        <v>12</v>
      </c>
      <c r="E176" s="402">
        <v>82.8</v>
      </c>
      <c r="F176" s="403">
        <v>993.6</v>
      </c>
      <c r="G176" s="403">
        <v>993.6</v>
      </c>
      <c r="H176" s="404"/>
      <c r="I176" s="404"/>
      <c r="J176" s="405">
        <f t="shared" si="2"/>
        <v>993.6</v>
      </c>
    </row>
    <row r="177" spans="1:10" s="17" customFormat="1" ht="12.75">
      <c r="A177" s="114">
        <v>296</v>
      </c>
      <c r="B177" s="384" t="s">
        <v>169</v>
      </c>
      <c r="C177" s="112" t="s">
        <v>495</v>
      </c>
      <c r="D177" s="427">
        <v>3</v>
      </c>
      <c r="E177" s="402">
        <v>92</v>
      </c>
      <c r="F177" s="403">
        <v>276</v>
      </c>
      <c r="G177" s="403">
        <v>276</v>
      </c>
      <c r="H177" s="404"/>
      <c r="I177" s="404"/>
      <c r="J177" s="405">
        <f t="shared" si="2"/>
        <v>276</v>
      </c>
    </row>
    <row r="178" spans="1:10" s="17" customFormat="1" ht="24">
      <c r="A178" s="114">
        <v>296</v>
      </c>
      <c r="B178" s="384" t="s">
        <v>169</v>
      </c>
      <c r="C178" s="112" t="s">
        <v>496</v>
      </c>
      <c r="D178" s="427">
        <v>18</v>
      </c>
      <c r="E178" s="402">
        <v>289.8</v>
      </c>
      <c r="F178" s="403">
        <v>5216.4</v>
      </c>
      <c r="G178" s="403">
        <v>5216.4</v>
      </c>
      <c r="H178" s="404"/>
      <c r="I178" s="404"/>
      <c r="J178" s="405">
        <f t="shared" si="2"/>
        <v>5216.4</v>
      </c>
    </row>
    <row r="179" spans="1:10" s="17" customFormat="1" ht="24">
      <c r="A179" s="114">
        <v>296</v>
      </c>
      <c r="B179" s="384" t="s">
        <v>169</v>
      </c>
      <c r="C179" s="112" t="s">
        <v>497</v>
      </c>
      <c r="D179" s="427">
        <v>14</v>
      </c>
      <c r="E179" s="402">
        <v>345</v>
      </c>
      <c r="F179" s="403">
        <v>4830</v>
      </c>
      <c r="G179" s="403">
        <v>4830</v>
      </c>
      <c r="H179" s="404"/>
      <c r="I179" s="404"/>
      <c r="J179" s="405">
        <f t="shared" si="2"/>
        <v>4830</v>
      </c>
    </row>
    <row r="180" spans="1:10" s="17" customFormat="1" ht="12.75">
      <c r="A180" s="114">
        <v>296</v>
      </c>
      <c r="B180" s="384" t="s">
        <v>169</v>
      </c>
      <c r="C180" s="112" t="s">
        <v>701</v>
      </c>
      <c r="D180" s="427">
        <v>6</v>
      </c>
      <c r="E180" s="402">
        <v>360</v>
      </c>
      <c r="F180" s="403">
        <v>2160</v>
      </c>
      <c r="G180" s="403">
        <v>2160</v>
      </c>
      <c r="H180" s="404"/>
      <c r="I180" s="404"/>
      <c r="J180" s="405">
        <f t="shared" si="2"/>
        <v>2160</v>
      </c>
    </row>
    <row r="181" spans="1:10" s="17" customFormat="1" ht="24">
      <c r="A181" s="114">
        <v>296</v>
      </c>
      <c r="B181" s="384" t="s">
        <v>169</v>
      </c>
      <c r="C181" s="112" t="s">
        <v>42</v>
      </c>
      <c r="D181" s="427">
        <v>12</v>
      </c>
      <c r="E181" s="402">
        <v>480</v>
      </c>
      <c r="F181" s="403">
        <v>5760</v>
      </c>
      <c r="G181" s="403">
        <v>5760</v>
      </c>
      <c r="H181" s="404"/>
      <c r="I181" s="404"/>
      <c r="J181" s="405">
        <f t="shared" si="2"/>
        <v>5760</v>
      </c>
    </row>
    <row r="182" spans="1:10" s="17" customFormat="1" ht="24">
      <c r="A182" s="114">
        <v>296</v>
      </c>
      <c r="B182" s="384" t="s">
        <v>169</v>
      </c>
      <c r="C182" s="112" t="s">
        <v>512</v>
      </c>
      <c r="D182" s="427">
        <v>2</v>
      </c>
      <c r="E182" s="402">
        <v>690</v>
      </c>
      <c r="F182" s="403">
        <v>1380</v>
      </c>
      <c r="G182" s="403">
        <v>1380</v>
      </c>
      <c r="H182" s="404"/>
      <c r="I182" s="404"/>
      <c r="J182" s="405">
        <f t="shared" si="2"/>
        <v>1380</v>
      </c>
    </row>
    <row r="183" spans="1:10" s="17" customFormat="1" ht="12.75">
      <c r="A183" s="114">
        <v>296</v>
      </c>
      <c r="B183" s="384" t="s">
        <v>169</v>
      </c>
      <c r="C183" s="112" t="s">
        <v>652</v>
      </c>
      <c r="D183" s="385">
        <v>34</v>
      </c>
      <c r="E183" s="457">
        <v>225</v>
      </c>
      <c r="F183" s="451">
        <v>7650</v>
      </c>
      <c r="G183" s="451">
        <f>+F183</f>
        <v>7650</v>
      </c>
      <c r="H183" s="451"/>
      <c r="I183" s="451"/>
      <c r="J183" s="452">
        <v>7650</v>
      </c>
    </row>
    <row r="184" spans="1:10" s="17" customFormat="1" ht="12.75">
      <c r="A184" s="18" t="s">
        <v>515</v>
      </c>
      <c r="B184" s="125"/>
      <c r="C184" s="16"/>
      <c r="D184" s="428"/>
      <c r="E184" s="406"/>
      <c r="F184" s="407">
        <f>SUM(F171:F183)</f>
        <v>38322.25</v>
      </c>
      <c r="G184" s="407"/>
      <c r="H184" s="404"/>
      <c r="I184" s="404"/>
      <c r="J184" s="408">
        <f>SUM(J171:J183)</f>
        <v>38322.25</v>
      </c>
    </row>
    <row r="185" spans="1:10" s="17" customFormat="1" ht="12.75">
      <c r="A185" s="113">
        <v>299</v>
      </c>
      <c r="B185" s="384" t="s">
        <v>169</v>
      </c>
      <c r="C185" s="112" t="s">
        <v>702</v>
      </c>
      <c r="D185" s="427">
        <v>1474</v>
      </c>
      <c r="E185" s="402">
        <v>2</v>
      </c>
      <c r="F185" s="403">
        <v>2948</v>
      </c>
      <c r="G185" s="403">
        <v>2948</v>
      </c>
      <c r="H185" s="404"/>
      <c r="I185" s="404"/>
      <c r="J185" s="405">
        <f t="shared" si="2"/>
        <v>2948</v>
      </c>
    </row>
    <row r="186" spans="1:10" s="17" customFormat="1" ht="12.75">
      <c r="A186" s="113">
        <v>299</v>
      </c>
      <c r="B186" s="384" t="s">
        <v>169</v>
      </c>
      <c r="C186" s="112" t="s">
        <v>518</v>
      </c>
      <c r="D186" s="427">
        <v>57</v>
      </c>
      <c r="E186" s="402">
        <v>40.25</v>
      </c>
      <c r="F186" s="403">
        <v>2294.25</v>
      </c>
      <c r="G186" s="403">
        <v>2294.25</v>
      </c>
      <c r="H186" s="404"/>
      <c r="I186" s="404"/>
      <c r="J186" s="405">
        <f t="shared" si="2"/>
        <v>2294.25</v>
      </c>
    </row>
    <row r="187" spans="1:10" s="17" customFormat="1" ht="12.75">
      <c r="A187" s="113">
        <v>299</v>
      </c>
      <c r="B187" s="384" t="s">
        <v>169</v>
      </c>
      <c r="C187" s="112" t="s">
        <v>521</v>
      </c>
      <c r="D187" s="427">
        <v>116</v>
      </c>
      <c r="E187" s="402">
        <v>8.05</v>
      </c>
      <c r="F187" s="403">
        <v>933.8</v>
      </c>
      <c r="G187" s="403">
        <v>933.8</v>
      </c>
      <c r="H187" s="404"/>
      <c r="I187" s="404"/>
      <c r="J187" s="405">
        <f t="shared" si="2"/>
        <v>933.8</v>
      </c>
    </row>
    <row r="188" spans="1:10" s="17" customFormat="1" ht="13.5" thickBot="1">
      <c r="A188" s="120" t="s">
        <v>523</v>
      </c>
      <c r="B188" s="395"/>
      <c r="C188" s="121"/>
      <c r="D188" s="429"/>
      <c r="E188" s="422"/>
      <c r="F188" s="423">
        <v>6176.05</v>
      </c>
      <c r="G188" s="423"/>
      <c r="H188" s="424"/>
      <c r="I188" s="424"/>
      <c r="J188" s="425">
        <f>SUM(J185:J187)</f>
        <v>6176.05</v>
      </c>
    </row>
    <row r="189" spans="1:10" s="167" customFormat="1" ht="19.5" customHeight="1" thickBot="1">
      <c r="A189" s="166"/>
      <c r="B189" s="28"/>
      <c r="C189" s="29"/>
      <c r="D189" s="35"/>
      <c r="E189" s="197"/>
      <c r="F189" s="197"/>
      <c r="G189" s="198"/>
      <c r="H189" s="198"/>
      <c r="I189" s="198"/>
      <c r="J189" s="198"/>
    </row>
    <row r="190" spans="1:10" s="20" customFormat="1" ht="12.75" customHeight="1" hidden="1">
      <c r="A190" s="27"/>
      <c r="B190" s="28"/>
      <c r="C190" s="29"/>
      <c r="D190" s="35"/>
      <c r="E190" s="197"/>
      <c r="F190" s="199"/>
      <c r="G190" s="198"/>
      <c r="H190" s="198"/>
      <c r="I190" s="198"/>
      <c r="J190" s="200"/>
    </row>
    <row r="191" spans="1:10" s="20" customFormat="1" ht="13.5" customHeight="1" hidden="1" thickBot="1">
      <c r="A191" s="27"/>
      <c r="B191" s="28"/>
      <c r="C191" s="29"/>
      <c r="D191" s="35"/>
      <c r="E191" s="197"/>
      <c r="F191" s="197"/>
      <c r="G191" s="198"/>
      <c r="H191" s="198"/>
      <c r="I191" s="198"/>
      <c r="J191" s="200"/>
    </row>
    <row r="192" spans="1:17" s="95" customFormat="1" ht="24.75" customHeight="1" thickBot="1">
      <c r="A192" s="823" t="s">
        <v>524</v>
      </c>
      <c r="B192" s="824"/>
      <c r="C192" s="824"/>
      <c r="D192" s="824"/>
      <c r="E192" s="825"/>
      <c r="F192" s="96">
        <f>SUM(F188+F184+F170+F165+F158+F79+F69+F65+F60+F58+F55+F52+F50+F47+F41+F36+F32+F29+F21+F19)</f>
        <v>196165.47536</v>
      </c>
      <c r="G192" s="96">
        <f>SUM(G13:G188)</f>
        <v>196165.47536000007</v>
      </c>
      <c r="H192" s="96">
        <v>0</v>
      </c>
      <c r="I192" s="96">
        <v>0</v>
      </c>
      <c r="J192" s="96">
        <f>SUM(J188+J184+J170+J165+J158+J79+J69+J65+J60+J58+J55+J52+J50+J47+J41+J36+J32+J29+J21+J19)</f>
        <v>196165.47536</v>
      </c>
      <c r="K192" s="23"/>
      <c r="M192" s="23"/>
      <c r="N192" s="90"/>
      <c r="O192" s="94"/>
      <c r="Q192" s="23"/>
    </row>
    <row r="193" spans="1:10" s="167" customFormat="1" ht="19.5" customHeight="1" thickBot="1">
      <c r="A193" s="166"/>
      <c r="B193" s="28"/>
      <c r="C193" s="33"/>
      <c r="D193" s="35"/>
      <c r="E193" s="201"/>
      <c r="F193" s="201"/>
      <c r="G193" s="198"/>
      <c r="H193" s="198"/>
      <c r="I193" s="198"/>
      <c r="J193" s="198"/>
    </row>
    <row r="194" spans="1:17" s="93" customFormat="1" ht="28.5" customHeight="1" thickBot="1">
      <c r="A194" s="188" t="s">
        <v>525</v>
      </c>
      <c r="B194" s="23"/>
      <c r="C194" s="91"/>
      <c r="D194" s="380"/>
      <c r="E194" s="203"/>
      <c r="F194" s="203"/>
      <c r="G194" s="203"/>
      <c r="H194" s="203"/>
      <c r="I194" s="203"/>
      <c r="J194" s="203"/>
      <c r="K194" s="23"/>
      <c r="M194" s="23"/>
      <c r="N194" s="83"/>
      <c r="O194" s="94"/>
      <c r="P194" s="95"/>
      <c r="Q194" s="23"/>
    </row>
    <row r="195" spans="1:17" s="82" customFormat="1" ht="12">
      <c r="A195" s="98">
        <v>311</v>
      </c>
      <c r="B195" s="79" t="s">
        <v>526</v>
      </c>
      <c r="C195" s="80" t="s">
        <v>527</v>
      </c>
      <c r="D195" s="431">
        <v>12</v>
      </c>
      <c r="E195" s="99">
        <v>230.68</v>
      </c>
      <c r="F195" s="434">
        <v>2768.16</v>
      </c>
      <c r="G195" s="434">
        <v>2768.16</v>
      </c>
      <c r="H195" s="434"/>
      <c r="I195" s="434"/>
      <c r="J195" s="130">
        <v>2768.16</v>
      </c>
      <c r="K195" s="81"/>
      <c r="N195" s="83"/>
      <c r="O195" s="83"/>
      <c r="Q195" s="81"/>
    </row>
    <row r="196" spans="1:17" s="87" customFormat="1" ht="12">
      <c r="A196" s="100" t="s">
        <v>528</v>
      </c>
      <c r="B196" s="88"/>
      <c r="C196" s="89"/>
      <c r="D196" s="432"/>
      <c r="E196" s="412"/>
      <c r="F196" s="101">
        <v>2768.16</v>
      </c>
      <c r="G196" s="101"/>
      <c r="H196" s="101"/>
      <c r="I196" s="101"/>
      <c r="J196" s="124">
        <v>2768.16</v>
      </c>
      <c r="K196" s="23"/>
      <c r="O196" s="90"/>
      <c r="Q196" s="23"/>
    </row>
    <row r="197" spans="1:10" s="17" customFormat="1" ht="12.75">
      <c r="A197" s="113">
        <v>313</v>
      </c>
      <c r="B197" s="384" t="s">
        <v>526</v>
      </c>
      <c r="C197" s="112" t="s">
        <v>531</v>
      </c>
      <c r="D197" s="427">
        <v>24</v>
      </c>
      <c r="E197" s="435">
        <v>112.5</v>
      </c>
      <c r="F197" s="403">
        <v>2700</v>
      </c>
      <c r="G197" s="403">
        <v>2700</v>
      </c>
      <c r="H197" s="403"/>
      <c r="I197" s="403"/>
      <c r="J197" s="405">
        <v>2700</v>
      </c>
    </row>
    <row r="198" spans="1:10" s="17" customFormat="1" ht="12.75">
      <c r="A198" s="18" t="s">
        <v>532</v>
      </c>
      <c r="B198" s="125"/>
      <c r="C198" s="16"/>
      <c r="D198" s="436"/>
      <c r="E198" s="437"/>
      <c r="F198" s="412">
        <v>2700</v>
      </c>
      <c r="G198" s="412"/>
      <c r="H198" s="412"/>
      <c r="I198" s="412"/>
      <c r="J198" s="413">
        <v>2700</v>
      </c>
    </row>
    <row r="199" spans="1:10" s="17" customFormat="1" ht="12.75">
      <c r="A199" s="113">
        <v>314</v>
      </c>
      <c r="B199" s="384" t="s">
        <v>534</v>
      </c>
      <c r="C199" s="112" t="s">
        <v>535</v>
      </c>
      <c r="D199" s="427">
        <v>300</v>
      </c>
      <c r="E199" s="435">
        <v>42</v>
      </c>
      <c r="F199" s="403">
        <v>12600</v>
      </c>
      <c r="G199" s="403">
        <v>12600</v>
      </c>
      <c r="H199" s="403"/>
      <c r="I199" s="403"/>
      <c r="J199" s="405">
        <v>12600</v>
      </c>
    </row>
    <row r="200" spans="1:10" s="17" customFormat="1" ht="12.75">
      <c r="A200" s="113">
        <v>314</v>
      </c>
      <c r="B200" s="384" t="s">
        <v>526</v>
      </c>
      <c r="C200" s="112" t="s">
        <v>536</v>
      </c>
      <c r="D200" s="427">
        <v>48</v>
      </c>
      <c r="E200" s="435">
        <v>73.5</v>
      </c>
      <c r="F200" s="403">
        <v>3528</v>
      </c>
      <c r="G200" s="403">
        <v>3528</v>
      </c>
      <c r="H200" s="403"/>
      <c r="I200" s="403"/>
      <c r="J200" s="405">
        <v>3528</v>
      </c>
    </row>
    <row r="201" spans="1:10" s="17" customFormat="1" ht="12.75">
      <c r="A201" s="18" t="s">
        <v>537</v>
      </c>
      <c r="B201" s="125"/>
      <c r="C201" s="16"/>
      <c r="D201" s="436"/>
      <c r="E201" s="437"/>
      <c r="F201" s="412">
        <v>16128</v>
      </c>
      <c r="G201" s="412"/>
      <c r="H201" s="412"/>
      <c r="I201" s="412"/>
      <c r="J201" s="413">
        <v>16128</v>
      </c>
    </row>
    <row r="202" spans="1:10" s="17" customFormat="1" ht="12.75">
      <c r="A202" s="113">
        <v>315</v>
      </c>
      <c r="B202" s="384" t="s">
        <v>526</v>
      </c>
      <c r="C202" s="112" t="s">
        <v>538</v>
      </c>
      <c r="D202" s="427">
        <v>129</v>
      </c>
      <c r="E202" s="435">
        <v>68.7420930232558</v>
      </c>
      <c r="F202" s="403">
        <v>8867.73</v>
      </c>
      <c r="G202" s="403">
        <v>8867.73</v>
      </c>
      <c r="H202" s="403"/>
      <c r="I202" s="403"/>
      <c r="J202" s="405">
        <v>8867.73</v>
      </c>
    </row>
    <row r="203" spans="1:10" s="17" customFormat="1" ht="12.75">
      <c r="A203" s="18" t="s">
        <v>540</v>
      </c>
      <c r="B203" s="125"/>
      <c r="C203" s="16"/>
      <c r="D203" s="436"/>
      <c r="E203" s="437"/>
      <c r="F203" s="412">
        <v>8867.73</v>
      </c>
      <c r="G203" s="412"/>
      <c r="H203" s="412"/>
      <c r="I203" s="412"/>
      <c r="J203" s="413">
        <v>8867.73</v>
      </c>
    </row>
    <row r="204" spans="1:10" s="17" customFormat="1" ht="12.75">
      <c r="A204" s="113">
        <v>321</v>
      </c>
      <c r="B204" s="384" t="s">
        <v>541</v>
      </c>
      <c r="C204" s="112" t="s">
        <v>542</v>
      </c>
      <c r="D204" s="427">
        <v>2449</v>
      </c>
      <c r="E204" s="435">
        <v>27.27643936300531</v>
      </c>
      <c r="F204" s="403">
        <v>66800</v>
      </c>
      <c r="G204" s="403">
        <v>66800</v>
      </c>
      <c r="H204" s="403"/>
      <c r="I204" s="403"/>
      <c r="J204" s="405">
        <v>66800</v>
      </c>
    </row>
    <row r="205" spans="1:10" s="17" customFormat="1" ht="12.75">
      <c r="A205" s="113">
        <v>321</v>
      </c>
      <c r="B205" s="384" t="s">
        <v>534</v>
      </c>
      <c r="C205" s="112" t="s">
        <v>43</v>
      </c>
      <c r="D205" s="427">
        <v>1</v>
      </c>
      <c r="E205" s="435">
        <v>1500</v>
      </c>
      <c r="F205" s="403">
        <v>1500</v>
      </c>
      <c r="G205" s="403">
        <v>1500</v>
      </c>
      <c r="H205" s="403"/>
      <c r="I205" s="403"/>
      <c r="J205" s="405">
        <v>1500</v>
      </c>
    </row>
    <row r="206" spans="1:10" s="17" customFormat="1" ht="12.75">
      <c r="A206" s="18" t="s">
        <v>543</v>
      </c>
      <c r="B206" s="125"/>
      <c r="C206" s="16"/>
      <c r="D206" s="438"/>
      <c r="E206" s="439"/>
      <c r="F206" s="412">
        <v>68300</v>
      </c>
      <c r="G206" s="412"/>
      <c r="H206" s="412"/>
      <c r="I206" s="412"/>
      <c r="J206" s="413">
        <v>68300</v>
      </c>
    </row>
    <row r="207" spans="1:10" s="17" customFormat="1" ht="12.75">
      <c r="A207" s="113">
        <v>324</v>
      </c>
      <c r="B207" s="384" t="s">
        <v>541</v>
      </c>
      <c r="C207" s="112" t="s">
        <v>544</v>
      </c>
      <c r="D207" s="427">
        <v>8</v>
      </c>
      <c r="E207" s="410">
        <v>300</v>
      </c>
      <c r="F207" s="410">
        <v>2400</v>
      </c>
      <c r="G207" s="410">
        <v>2400</v>
      </c>
      <c r="H207" s="410"/>
      <c r="I207" s="410"/>
      <c r="J207" s="411">
        <v>2400</v>
      </c>
    </row>
    <row r="208" spans="1:10" s="17" customFormat="1" ht="12.75">
      <c r="A208" s="18" t="s">
        <v>545</v>
      </c>
      <c r="B208" s="125"/>
      <c r="C208" s="16"/>
      <c r="D208" s="436"/>
      <c r="E208" s="437"/>
      <c r="F208" s="412">
        <v>2400</v>
      </c>
      <c r="G208" s="412"/>
      <c r="H208" s="412"/>
      <c r="I208" s="412"/>
      <c r="J208" s="413">
        <v>2400</v>
      </c>
    </row>
    <row r="209" spans="1:10" s="17" customFormat="1" ht="12.75">
      <c r="A209" s="113">
        <v>331</v>
      </c>
      <c r="B209" s="394" t="s">
        <v>526</v>
      </c>
      <c r="C209" s="122" t="s">
        <v>547</v>
      </c>
      <c r="D209" s="427">
        <v>48</v>
      </c>
      <c r="E209" s="435">
        <v>500</v>
      </c>
      <c r="F209" s="403">
        <v>24000</v>
      </c>
      <c r="G209" s="403">
        <v>24000</v>
      </c>
      <c r="H209" s="403"/>
      <c r="I209" s="403"/>
      <c r="J209" s="405">
        <v>24000</v>
      </c>
    </row>
    <row r="210" spans="1:10" s="17" customFormat="1" ht="12.75">
      <c r="A210" s="18" t="s">
        <v>548</v>
      </c>
      <c r="B210" s="125"/>
      <c r="C210" s="16"/>
      <c r="D210" s="432"/>
      <c r="E210" s="101"/>
      <c r="F210" s="412">
        <v>24000</v>
      </c>
      <c r="G210" s="412"/>
      <c r="H210" s="412"/>
      <c r="I210" s="412"/>
      <c r="J210" s="413">
        <v>24000</v>
      </c>
    </row>
    <row r="211" spans="1:10" s="17" customFormat="1" ht="12.75">
      <c r="A211" s="123">
        <v>332</v>
      </c>
      <c r="B211" s="394" t="s">
        <v>534</v>
      </c>
      <c r="C211" s="122" t="s">
        <v>549</v>
      </c>
      <c r="D211" s="427">
        <v>15</v>
      </c>
      <c r="E211" s="435">
        <v>1100</v>
      </c>
      <c r="F211" s="403">
        <v>16500</v>
      </c>
      <c r="G211" s="403">
        <v>16500</v>
      </c>
      <c r="H211" s="403"/>
      <c r="I211" s="403"/>
      <c r="J211" s="405">
        <v>16500</v>
      </c>
    </row>
    <row r="212" spans="1:10" s="17" customFormat="1" ht="12.75">
      <c r="A212" s="123">
        <v>332</v>
      </c>
      <c r="B212" s="394" t="s">
        <v>534</v>
      </c>
      <c r="C212" s="122" t="s">
        <v>550</v>
      </c>
      <c r="D212" s="427">
        <v>6</v>
      </c>
      <c r="E212" s="435">
        <v>1000</v>
      </c>
      <c r="F212" s="403">
        <v>6000</v>
      </c>
      <c r="G212" s="403">
        <v>6000</v>
      </c>
      <c r="H212" s="403"/>
      <c r="I212" s="403"/>
      <c r="J212" s="405">
        <v>6000</v>
      </c>
    </row>
    <row r="213" spans="1:10" s="17" customFormat="1" ht="12.75">
      <c r="A213" s="21" t="s">
        <v>551</v>
      </c>
      <c r="B213" s="386"/>
      <c r="C213" s="16"/>
      <c r="D213" s="440"/>
      <c r="E213" s="437"/>
      <c r="F213" s="412">
        <v>22500</v>
      </c>
      <c r="G213" s="412"/>
      <c r="H213" s="412"/>
      <c r="I213" s="412"/>
      <c r="J213" s="413">
        <v>22500</v>
      </c>
    </row>
    <row r="214" spans="1:10" s="17" customFormat="1" ht="12.75">
      <c r="A214" s="113">
        <v>333</v>
      </c>
      <c r="B214" s="384" t="s">
        <v>541</v>
      </c>
      <c r="C214" s="112" t="s">
        <v>44</v>
      </c>
      <c r="D214" s="427">
        <v>48</v>
      </c>
      <c r="E214" s="435">
        <v>300</v>
      </c>
      <c r="F214" s="403">
        <v>14400</v>
      </c>
      <c r="G214" s="403">
        <v>14400</v>
      </c>
      <c r="H214" s="403"/>
      <c r="I214" s="403"/>
      <c r="J214" s="405">
        <v>14400</v>
      </c>
    </row>
    <row r="215" spans="1:10" s="17" customFormat="1" ht="12.75">
      <c r="A215" s="113">
        <v>333</v>
      </c>
      <c r="B215" s="384" t="s">
        <v>541</v>
      </c>
      <c r="C215" s="112" t="s">
        <v>45</v>
      </c>
      <c r="D215" s="427">
        <v>48</v>
      </c>
      <c r="E215" s="435">
        <v>200</v>
      </c>
      <c r="F215" s="403">
        <v>9600</v>
      </c>
      <c r="G215" s="403">
        <v>9600</v>
      </c>
      <c r="H215" s="403"/>
      <c r="I215" s="403"/>
      <c r="J215" s="405">
        <v>9600</v>
      </c>
    </row>
    <row r="216" spans="1:10" s="17" customFormat="1" ht="12.75">
      <c r="A216" s="113">
        <v>333</v>
      </c>
      <c r="B216" s="384" t="s">
        <v>541</v>
      </c>
      <c r="C216" s="112" t="s">
        <v>46</v>
      </c>
      <c r="D216" s="427">
        <v>24</v>
      </c>
      <c r="E216" s="435">
        <v>300</v>
      </c>
      <c r="F216" s="403">
        <v>7200</v>
      </c>
      <c r="G216" s="403">
        <v>7200</v>
      </c>
      <c r="H216" s="403"/>
      <c r="I216" s="403"/>
      <c r="J216" s="405">
        <v>7200</v>
      </c>
    </row>
    <row r="217" spans="1:10" s="17" customFormat="1" ht="12.75">
      <c r="A217" s="113">
        <v>333</v>
      </c>
      <c r="B217" s="384" t="s">
        <v>534</v>
      </c>
      <c r="C217" s="112" t="s">
        <v>553</v>
      </c>
      <c r="D217" s="427">
        <v>2</v>
      </c>
      <c r="E217" s="435">
        <v>250</v>
      </c>
      <c r="F217" s="403">
        <v>500</v>
      </c>
      <c r="G217" s="403">
        <v>500</v>
      </c>
      <c r="H217" s="403"/>
      <c r="I217" s="403"/>
      <c r="J217" s="405">
        <v>500</v>
      </c>
    </row>
    <row r="218" spans="1:10" s="17" customFormat="1" ht="12.75">
      <c r="A218" s="113">
        <v>333</v>
      </c>
      <c r="B218" s="384" t="s">
        <v>534</v>
      </c>
      <c r="C218" s="112" t="s">
        <v>555</v>
      </c>
      <c r="D218" s="427">
        <v>48</v>
      </c>
      <c r="E218" s="435">
        <v>100</v>
      </c>
      <c r="F218" s="403">
        <v>4800</v>
      </c>
      <c r="G218" s="403">
        <v>4800</v>
      </c>
      <c r="H218" s="403"/>
      <c r="I218" s="403"/>
      <c r="J218" s="405">
        <v>4800</v>
      </c>
    </row>
    <row r="219" spans="1:10" s="17" customFormat="1" ht="24">
      <c r="A219" s="123">
        <v>333</v>
      </c>
      <c r="B219" s="394" t="s">
        <v>526</v>
      </c>
      <c r="C219" s="112" t="s">
        <v>556</v>
      </c>
      <c r="D219" s="427">
        <v>48</v>
      </c>
      <c r="E219" s="435">
        <v>1000</v>
      </c>
      <c r="F219" s="403">
        <v>48000</v>
      </c>
      <c r="G219" s="403">
        <v>48000</v>
      </c>
      <c r="H219" s="403"/>
      <c r="I219" s="403"/>
      <c r="J219" s="405">
        <v>48000</v>
      </c>
    </row>
    <row r="220" spans="1:10" s="17" customFormat="1" ht="12.75">
      <c r="A220" s="18" t="s">
        <v>557</v>
      </c>
      <c r="B220" s="125"/>
      <c r="C220" s="16"/>
      <c r="D220" s="436"/>
      <c r="E220" s="437"/>
      <c r="F220" s="412">
        <v>84500</v>
      </c>
      <c r="G220" s="412"/>
      <c r="H220" s="412"/>
      <c r="I220" s="412"/>
      <c r="J220" s="413">
        <v>84500</v>
      </c>
    </row>
    <row r="221" spans="1:10" s="17" customFormat="1" ht="12.75">
      <c r="A221" s="113">
        <v>335</v>
      </c>
      <c r="B221" s="384" t="s">
        <v>534</v>
      </c>
      <c r="C221" s="112" t="s">
        <v>558</v>
      </c>
      <c r="D221" s="427">
        <v>67</v>
      </c>
      <c r="E221" s="410">
        <v>50</v>
      </c>
      <c r="F221" s="410">
        <v>3350</v>
      </c>
      <c r="G221" s="410">
        <v>3350</v>
      </c>
      <c r="H221" s="410"/>
      <c r="I221" s="410"/>
      <c r="J221" s="411">
        <v>3350</v>
      </c>
    </row>
    <row r="222" spans="1:10" s="17" customFormat="1" ht="12.75">
      <c r="A222" s="113">
        <v>335</v>
      </c>
      <c r="B222" s="384" t="s">
        <v>526</v>
      </c>
      <c r="C222" s="112" t="s">
        <v>560</v>
      </c>
      <c r="D222" s="427">
        <v>48</v>
      </c>
      <c r="E222" s="435">
        <v>350</v>
      </c>
      <c r="F222" s="403">
        <v>16800</v>
      </c>
      <c r="G222" s="403">
        <v>16800</v>
      </c>
      <c r="H222" s="403"/>
      <c r="I222" s="403"/>
      <c r="J222" s="405">
        <v>16800</v>
      </c>
    </row>
    <row r="223" spans="1:10" s="17" customFormat="1" ht="12.75">
      <c r="A223" s="113">
        <v>335</v>
      </c>
      <c r="B223" s="384" t="s">
        <v>526</v>
      </c>
      <c r="C223" s="112" t="s">
        <v>561</v>
      </c>
      <c r="D223" s="427">
        <v>16</v>
      </c>
      <c r="E223" s="435">
        <v>500</v>
      </c>
      <c r="F223" s="403">
        <v>8000</v>
      </c>
      <c r="G223" s="403">
        <v>8000</v>
      </c>
      <c r="H223" s="403"/>
      <c r="I223" s="403"/>
      <c r="J223" s="405">
        <v>8000</v>
      </c>
    </row>
    <row r="224" spans="1:10" s="17" customFormat="1" ht="12.75">
      <c r="A224" s="18" t="s">
        <v>563</v>
      </c>
      <c r="B224" s="125"/>
      <c r="C224" s="16"/>
      <c r="D224" s="436"/>
      <c r="E224" s="437"/>
      <c r="F224" s="412">
        <v>28150</v>
      </c>
      <c r="G224" s="412"/>
      <c r="H224" s="412"/>
      <c r="I224" s="412"/>
      <c r="J224" s="413">
        <v>28150</v>
      </c>
    </row>
    <row r="225" spans="1:10" s="17" customFormat="1" ht="12.75">
      <c r="A225" s="123">
        <v>336</v>
      </c>
      <c r="B225" s="394" t="s">
        <v>526</v>
      </c>
      <c r="C225" s="122" t="s">
        <v>564</v>
      </c>
      <c r="D225" s="427">
        <v>48</v>
      </c>
      <c r="E225" s="435">
        <v>100</v>
      </c>
      <c r="F225" s="403">
        <v>4800</v>
      </c>
      <c r="G225" s="403">
        <v>4800</v>
      </c>
      <c r="H225" s="403"/>
      <c r="I225" s="403"/>
      <c r="J225" s="405">
        <v>4800</v>
      </c>
    </row>
    <row r="226" spans="1:10" s="17" customFormat="1" ht="12.75">
      <c r="A226" s="21" t="s">
        <v>565</v>
      </c>
      <c r="B226" s="386"/>
      <c r="C226" s="16"/>
      <c r="D226" s="440"/>
      <c r="E226" s="437"/>
      <c r="F226" s="412">
        <v>4800</v>
      </c>
      <c r="G226" s="412"/>
      <c r="H226" s="412"/>
      <c r="I226" s="412"/>
      <c r="J226" s="413">
        <v>4800</v>
      </c>
    </row>
    <row r="227" spans="1:10" s="17" customFormat="1" ht="12.75">
      <c r="A227" s="113">
        <v>345</v>
      </c>
      <c r="B227" s="384" t="s">
        <v>526</v>
      </c>
      <c r="C227" s="112" t="s">
        <v>569</v>
      </c>
      <c r="D227" s="427">
        <v>32</v>
      </c>
      <c r="E227" s="435">
        <v>1703.125</v>
      </c>
      <c r="F227" s="403">
        <v>54500</v>
      </c>
      <c r="G227" s="403">
        <v>54500</v>
      </c>
      <c r="H227" s="403"/>
      <c r="I227" s="403"/>
      <c r="J227" s="405">
        <v>54500</v>
      </c>
    </row>
    <row r="228" spans="1:10" s="17" customFormat="1" ht="12.75">
      <c r="A228" s="18" t="s">
        <v>570</v>
      </c>
      <c r="B228" s="125"/>
      <c r="C228" s="16"/>
      <c r="D228" s="441"/>
      <c r="E228" s="442"/>
      <c r="F228" s="412">
        <v>54500</v>
      </c>
      <c r="G228" s="412"/>
      <c r="H228" s="412"/>
      <c r="I228" s="412"/>
      <c r="J228" s="413">
        <v>54500</v>
      </c>
    </row>
    <row r="229" spans="1:10" s="17" customFormat="1" ht="12.75">
      <c r="A229" s="113">
        <v>349</v>
      </c>
      <c r="B229" s="384" t="s">
        <v>534</v>
      </c>
      <c r="C229" s="112" t="s">
        <v>571</v>
      </c>
      <c r="D229" s="427">
        <v>154</v>
      </c>
      <c r="E229" s="435">
        <v>2259.74</v>
      </c>
      <c r="F229" s="403">
        <v>347999.96</v>
      </c>
      <c r="G229" s="403">
        <v>347999.96</v>
      </c>
      <c r="H229" s="403"/>
      <c r="I229" s="403"/>
      <c r="J229" s="405">
        <v>347999.96</v>
      </c>
    </row>
    <row r="230" spans="1:10" s="17" customFormat="1" ht="12.75">
      <c r="A230" s="113">
        <v>349</v>
      </c>
      <c r="B230" s="384" t="s">
        <v>526</v>
      </c>
      <c r="C230" s="112" t="s">
        <v>572</v>
      </c>
      <c r="D230" s="427">
        <v>67</v>
      </c>
      <c r="E230" s="435">
        <v>100</v>
      </c>
      <c r="F230" s="403">
        <v>6700</v>
      </c>
      <c r="G230" s="403">
        <v>6700</v>
      </c>
      <c r="H230" s="403"/>
      <c r="I230" s="403"/>
      <c r="J230" s="405">
        <v>6700</v>
      </c>
    </row>
    <row r="231" spans="1:10" s="17" customFormat="1" ht="12.75">
      <c r="A231" s="18" t="s">
        <v>574</v>
      </c>
      <c r="B231" s="125"/>
      <c r="C231" s="16"/>
      <c r="D231" s="441"/>
      <c r="E231" s="442"/>
      <c r="F231" s="412">
        <v>354699.96</v>
      </c>
      <c r="G231" s="412"/>
      <c r="H231" s="412"/>
      <c r="I231" s="412"/>
      <c r="J231" s="413">
        <v>354699.96</v>
      </c>
    </row>
    <row r="232" spans="1:10" s="17" customFormat="1" ht="12.75">
      <c r="A232" s="113">
        <v>353</v>
      </c>
      <c r="B232" s="384" t="s">
        <v>169</v>
      </c>
      <c r="C232" s="112" t="s">
        <v>583</v>
      </c>
      <c r="D232" s="427">
        <v>2</v>
      </c>
      <c r="E232" s="435">
        <v>3000</v>
      </c>
      <c r="F232" s="403">
        <v>6000</v>
      </c>
      <c r="G232" s="403">
        <v>6000</v>
      </c>
      <c r="H232" s="403"/>
      <c r="I232" s="403"/>
      <c r="J232" s="405">
        <v>6000</v>
      </c>
    </row>
    <row r="233" spans="1:10" s="17" customFormat="1" ht="12.75">
      <c r="A233" s="123">
        <v>353</v>
      </c>
      <c r="B233" s="394" t="s">
        <v>526</v>
      </c>
      <c r="C233" s="122" t="s">
        <v>584</v>
      </c>
      <c r="D233" s="427">
        <v>2</v>
      </c>
      <c r="E233" s="435">
        <v>3000</v>
      </c>
      <c r="F233" s="403">
        <v>6000</v>
      </c>
      <c r="G233" s="403">
        <v>6000</v>
      </c>
      <c r="H233" s="403"/>
      <c r="I233" s="403"/>
      <c r="J233" s="405">
        <v>6000</v>
      </c>
    </row>
    <row r="234" spans="1:10" s="17" customFormat="1" ht="12.75">
      <c r="A234" s="18" t="s">
        <v>585</v>
      </c>
      <c r="B234" s="125"/>
      <c r="C234" s="16"/>
      <c r="D234" s="436"/>
      <c r="E234" s="437"/>
      <c r="F234" s="412">
        <v>12000</v>
      </c>
      <c r="G234" s="412"/>
      <c r="H234" s="412"/>
      <c r="I234" s="412"/>
      <c r="J234" s="413">
        <v>12000</v>
      </c>
    </row>
    <row r="235" spans="1:10" s="17" customFormat="1" ht="12.75">
      <c r="A235" s="113">
        <v>354</v>
      </c>
      <c r="B235" s="384" t="s">
        <v>534</v>
      </c>
      <c r="C235" s="112" t="s">
        <v>586</v>
      </c>
      <c r="D235" s="427">
        <v>48</v>
      </c>
      <c r="E235" s="435">
        <v>200</v>
      </c>
      <c r="F235" s="403">
        <v>9600</v>
      </c>
      <c r="G235" s="403">
        <v>9600</v>
      </c>
      <c r="H235" s="403"/>
      <c r="I235" s="403"/>
      <c r="J235" s="405">
        <v>9600</v>
      </c>
    </row>
    <row r="236" spans="1:10" s="17" customFormat="1" ht="12.75">
      <c r="A236" s="113">
        <v>354</v>
      </c>
      <c r="B236" s="384" t="s">
        <v>534</v>
      </c>
      <c r="C236" s="112" t="s">
        <v>587</v>
      </c>
      <c r="D236" s="427">
        <v>36</v>
      </c>
      <c r="E236" s="435">
        <v>400</v>
      </c>
      <c r="F236" s="403">
        <v>14400</v>
      </c>
      <c r="G236" s="403">
        <v>14400</v>
      </c>
      <c r="H236" s="403"/>
      <c r="I236" s="403"/>
      <c r="J236" s="405">
        <v>14400</v>
      </c>
    </row>
    <row r="237" spans="1:10" s="17" customFormat="1" ht="12.75">
      <c r="A237" s="18" t="s">
        <v>588</v>
      </c>
      <c r="B237" s="125"/>
      <c r="C237" s="16"/>
      <c r="D237" s="432"/>
      <c r="E237" s="101"/>
      <c r="F237" s="412">
        <v>24000</v>
      </c>
      <c r="G237" s="412"/>
      <c r="H237" s="412"/>
      <c r="I237" s="412"/>
      <c r="J237" s="413">
        <v>24000</v>
      </c>
    </row>
    <row r="238" spans="1:10" s="17" customFormat="1" ht="12.75">
      <c r="A238" s="113">
        <v>371</v>
      </c>
      <c r="B238" s="384" t="s">
        <v>534</v>
      </c>
      <c r="C238" s="112" t="s">
        <v>596</v>
      </c>
      <c r="D238" s="427">
        <v>27</v>
      </c>
      <c r="E238" s="419">
        <v>1100</v>
      </c>
      <c r="F238" s="410">
        <f>+D238*E238</f>
        <v>29700</v>
      </c>
      <c r="G238" s="410">
        <f>+F238</f>
        <v>29700</v>
      </c>
      <c r="H238" s="410"/>
      <c r="I238" s="410"/>
      <c r="J238" s="411">
        <v>29700</v>
      </c>
    </row>
    <row r="239" spans="1:10" s="17" customFormat="1" ht="12.75">
      <c r="A239" s="113">
        <v>371</v>
      </c>
      <c r="B239" s="384" t="s">
        <v>534</v>
      </c>
      <c r="C239" s="112" t="s">
        <v>599</v>
      </c>
      <c r="D239" s="427">
        <f>141+10</f>
        <v>151</v>
      </c>
      <c r="E239" s="419">
        <v>280</v>
      </c>
      <c r="F239" s="410">
        <f>+D239*E239</f>
        <v>42280</v>
      </c>
      <c r="G239" s="410">
        <f>+F239</f>
        <v>42280</v>
      </c>
      <c r="H239" s="410"/>
      <c r="I239" s="410"/>
      <c r="J239" s="411">
        <v>42280</v>
      </c>
    </row>
    <row r="240" spans="1:10" s="17" customFormat="1" ht="12.75">
      <c r="A240" s="18" t="s">
        <v>600</v>
      </c>
      <c r="B240" s="125"/>
      <c r="C240" s="16"/>
      <c r="D240" s="438"/>
      <c r="E240" s="439"/>
      <c r="F240" s="412">
        <f>SUM(F238:F239)</f>
        <v>71980</v>
      </c>
      <c r="G240" s="412"/>
      <c r="H240" s="412"/>
      <c r="I240" s="412"/>
      <c r="J240" s="413">
        <v>71980</v>
      </c>
    </row>
    <row r="241" spans="1:10" s="17" customFormat="1" ht="12.75">
      <c r="A241" s="113">
        <v>372</v>
      </c>
      <c r="B241" s="384" t="s">
        <v>601</v>
      </c>
      <c r="C241" s="112" t="s">
        <v>602</v>
      </c>
      <c r="D241" s="427">
        <v>1000.5</v>
      </c>
      <c r="E241" s="419">
        <v>280</v>
      </c>
      <c r="F241" s="410">
        <f>+D241*E241</f>
        <v>280140</v>
      </c>
      <c r="G241" s="410">
        <f>+F241</f>
        <v>280140</v>
      </c>
      <c r="H241" s="410"/>
      <c r="I241" s="410"/>
      <c r="J241" s="411">
        <v>280140</v>
      </c>
    </row>
    <row r="242" spans="1:10" s="17" customFormat="1" ht="12.75">
      <c r="A242" s="18" t="s">
        <v>604</v>
      </c>
      <c r="B242" s="125"/>
      <c r="C242" s="16"/>
      <c r="D242" s="438"/>
      <c r="E242" s="439"/>
      <c r="F242" s="412">
        <f>SUM(F241)</f>
        <v>280140</v>
      </c>
      <c r="G242" s="412"/>
      <c r="H242" s="412"/>
      <c r="I242" s="412"/>
      <c r="J242" s="413">
        <v>280140</v>
      </c>
    </row>
    <row r="243" spans="1:10" s="17" customFormat="1" ht="12.75">
      <c r="A243" s="113">
        <v>379</v>
      </c>
      <c r="B243" s="384" t="s">
        <v>605</v>
      </c>
      <c r="C243" s="112" t="s">
        <v>607</v>
      </c>
      <c r="D243" s="427">
        <v>615502</v>
      </c>
      <c r="E243" s="410">
        <v>0.59</v>
      </c>
      <c r="F243" s="410">
        <v>363146.18</v>
      </c>
      <c r="G243" s="410">
        <v>363146.18</v>
      </c>
      <c r="H243" s="410"/>
      <c r="I243" s="410"/>
      <c r="J243" s="411">
        <v>363146.18</v>
      </c>
    </row>
    <row r="244" spans="1:10" s="17" customFormat="1" ht="12.75">
      <c r="A244" s="113">
        <v>379</v>
      </c>
      <c r="B244" s="384" t="s">
        <v>534</v>
      </c>
      <c r="C244" s="112" t="s">
        <v>47</v>
      </c>
      <c r="D244" s="427">
        <v>48</v>
      </c>
      <c r="E244" s="410">
        <v>333</v>
      </c>
      <c r="F244" s="410">
        <v>15984</v>
      </c>
      <c r="G244" s="410">
        <v>15984</v>
      </c>
      <c r="H244" s="410"/>
      <c r="I244" s="410"/>
      <c r="J244" s="411">
        <v>15984</v>
      </c>
    </row>
    <row r="245" spans="1:10" s="17" customFormat="1" ht="12.75">
      <c r="A245" s="18" t="s">
        <v>608</v>
      </c>
      <c r="B245" s="125"/>
      <c r="C245" s="16"/>
      <c r="D245" s="436"/>
      <c r="E245" s="437"/>
      <c r="F245" s="412">
        <f>SUM(F243:F244)</f>
        <v>379130.18</v>
      </c>
      <c r="G245" s="412"/>
      <c r="H245" s="412"/>
      <c r="I245" s="412"/>
      <c r="J245" s="413">
        <v>379130.18</v>
      </c>
    </row>
    <row r="246" spans="1:10" s="20" customFormat="1" ht="12.75">
      <c r="A246" s="113">
        <v>383</v>
      </c>
      <c r="B246" s="384"/>
      <c r="C246" s="112" t="s">
        <v>850</v>
      </c>
      <c r="D246" s="443">
        <v>5.625</v>
      </c>
      <c r="E246" s="435">
        <v>7</v>
      </c>
      <c r="F246" s="410">
        <v>39.375</v>
      </c>
      <c r="G246" s="410">
        <f>+F246</f>
        <v>39.375</v>
      </c>
      <c r="H246" s="410"/>
      <c r="I246" s="410"/>
      <c r="J246" s="411">
        <v>39.375</v>
      </c>
    </row>
    <row r="247" spans="1:10" s="17" customFormat="1" ht="12.75">
      <c r="A247" s="19" t="s">
        <v>610</v>
      </c>
      <c r="B247" s="386"/>
      <c r="C247" s="16"/>
      <c r="D247" s="440"/>
      <c r="E247" s="437"/>
      <c r="F247" s="412">
        <f>SUM(F246)</f>
        <v>39.375</v>
      </c>
      <c r="G247" s="412"/>
      <c r="H247" s="412"/>
      <c r="I247" s="412"/>
      <c r="J247" s="413">
        <v>39.375</v>
      </c>
    </row>
    <row r="248" spans="1:10" s="17" customFormat="1" ht="12.75">
      <c r="A248" s="114">
        <v>389</v>
      </c>
      <c r="B248" s="389" t="s">
        <v>534</v>
      </c>
      <c r="C248" s="112" t="s">
        <v>48</v>
      </c>
      <c r="D248" s="427">
        <v>30</v>
      </c>
      <c r="E248" s="410">
        <v>200</v>
      </c>
      <c r="F248" s="410">
        <v>6000</v>
      </c>
      <c r="G248" s="410">
        <v>6000</v>
      </c>
      <c r="H248" s="410"/>
      <c r="I248" s="410"/>
      <c r="J248" s="411">
        <v>6000</v>
      </c>
    </row>
    <row r="249" spans="1:10" s="17" customFormat="1" ht="12.75">
      <c r="A249" s="114">
        <v>389</v>
      </c>
      <c r="B249" s="389" t="s">
        <v>534</v>
      </c>
      <c r="C249" s="112" t="s">
        <v>49</v>
      </c>
      <c r="D249" s="427">
        <v>6</v>
      </c>
      <c r="E249" s="410">
        <v>750</v>
      </c>
      <c r="F249" s="410">
        <v>4500</v>
      </c>
      <c r="G249" s="410">
        <v>4500</v>
      </c>
      <c r="H249" s="410"/>
      <c r="I249" s="410"/>
      <c r="J249" s="411">
        <v>4500</v>
      </c>
    </row>
    <row r="250" spans="1:10" s="17" customFormat="1" ht="13.5" thickBot="1">
      <c r="A250" s="120" t="s">
        <v>612</v>
      </c>
      <c r="B250" s="395"/>
      <c r="C250" s="121"/>
      <c r="D250" s="444"/>
      <c r="E250" s="445"/>
      <c r="F250" s="446">
        <v>10500</v>
      </c>
      <c r="G250" s="446"/>
      <c r="H250" s="446"/>
      <c r="I250" s="446"/>
      <c r="J250" s="447">
        <v>10500</v>
      </c>
    </row>
    <row r="251" spans="1:10" s="167" customFormat="1" ht="19.5" customHeight="1" thickBot="1">
      <c r="A251" s="27"/>
      <c r="B251" s="28"/>
      <c r="C251" s="29"/>
      <c r="D251" s="37"/>
      <c r="E251" s="204"/>
      <c r="F251" s="204"/>
      <c r="G251" s="198"/>
      <c r="H251" s="198"/>
      <c r="I251" s="198"/>
      <c r="J251" s="448"/>
    </row>
    <row r="252" spans="1:17" s="105" customFormat="1" ht="24.75" customHeight="1" thickBot="1">
      <c r="A252" s="815" t="s">
        <v>616</v>
      </c>
      <c r="B252" s="816"/>
      <c r="C252" s="816"/>
      <c r="D252" s="816"/>
      <c r="E252" s="816"/>
      <c r="F252" s="96">
        <f>+F250+F247+F245+F242+F240+F237+F234+F231+F228+F226+F224+F220+F213+F210+F208+F206+F203+F201+F198+F196</f>
        <v>1452103.4049999998</v>
      </c>
      <c r="G252" s="96">
        <f>SUM(G195:G250)</f>
        <v>1452103.405</v>
      </c>
      <c r="H252" s="96">
        <f>+H250+H247+H245+H242+H240+H237+H234+H231+H228+H226+H224+H220+H213+H210+H208+H206+H203+H201+H198+H196</f>
        <v>0</v>
      </c>
      <c r="I252" s="96">
        <f>+I250+I247+I245+I242+I240+I237+I234+I231+I228+I226+I224+I220+I213+I210+I208+I206+I203+I201+I198+I196</f>
        <v>0</v>
      </c>
      <c r="J252" s="96">
        <f>+J250+J247+J245+J242+J240+J237+J234+J231+J228+J226+J224+J220+J213+J210+J208+J206+J203+J201+J198+J196</f>
        <v>1452103.4049999998</v>
      </c>
      <c r="K252" s="97"/>
      <c r="M252" s="97"/>
      <c r="O252" s="95"/>
      <c r="P252" s="95"/>
      <c r="Q252" s="97"/>
    </row>
    <row r="253" spans="1:10" s="167" customFormat="1" ht="19.5" customHeight="1" thickBot="1">
      <c r="A253" s="166"/>
      <c r="B253" s="28"/>
      <c r="C253" s="29"/>
      <c r="D253" s="37"/>
      <c r="E253" s="204"/>
      <c r="F253" s="204"/>
      <c r="G253" s="198"/>
      <c r="H253" s="198"/>
      <c r="I253" s="198"/>
      <c r="J253" s="198"/>
    </row>
    <row r="254" spans="1:17" s="104" customFormat="1" ht="33" customHeight="1" thickBot="1">
      <c r="A254" s="164" t="s">
        <v>617</v>
      </c>
      <c r="B254" s="25"/>
      <c r="C254" s="102"/>
      <c r="D254" s="381"/>
      <c r="E254" s="205"/>
      <c r="F254" s="203"/>
      <c r="G254" s="206"/>
      <c r="H254" s="206"/>
      <c r="I254" s="206"/>
      <c r="J254" s="206"/>
      <c r="K254" s="23"/>
      <c r="M254" s="23"/>
      <c r="N254" s="83"/>
      <c r="O254" s="95"/>
      <c r="P254" s="95"/>
      <c r="Q254" s="23"/>
    </row>
    <row r="255" spans="1:10" s="20" customFormat="1" ht="12.75" hidden="1">
      <c r="A255" s="460">
        <v>432</v>
      </c>
      <c r="B255" s="461" t="s">
        <v>169</v>
      </c>
      <c r="C255" s="462" t="s">
        <v>50</v>
      </c>
      <c r="D255" s="463"/>
      <c r="E255" s="464"/>
      <c r="F255" s="465"/>
      <c r="G255" s="465">
        <f aca="true" t="shared" si="3" ref="G255:G303">+F255</f>
        <v>0</v>
      </c>
      <c r="H255" s="465"/>
      <c r="I255" s="465"/>
      <c r="J255" s="466">
        <f>SUM(G255:I255)</f>
        <v>0</v>
      </c>
    </row>
    <row r="256" spans="1:10" s="20" customFormat="1" ht="12.75">
      <c r="A256" s="467">
        <v>432</v>
      </c>
      <c r="B256" s="468" t="s">
        <v>169</v>
      </c>
      <c r="C256" s="469" t="s">
        <v>51</v>
      </c>
      <c r="D256" s="379">
        <v>1</v>
      </c>
      <c r="E256" s="470">
        <v>97048</v>
      </c>
      <c r="F256" s="470">
        <v>97048</v>
      </c>
      <c r="G256" s="470">
        <f t="shared" si="3"/>
        <v>97048</v>
      </c>
      <c r="H256" s="470"/>
      <c r="I256" s="470"/>
      <c r="J256" s="471">
        <v>97048</v>
      </c>
    </row>
    <row r="257" spans="1:10" s="17" customFormat="1" ht="12.75">
      <c r="A257" s="18" t="s">
        <v>622</v>
      </c>
      <c r="B257" s="125"/>
      <c r="C257" s="16"/>
      <c r="D257" s="387"/>
      <c r="E257" s="453"/>
      <c r="F257" s="453">
        <f>SUM(F256)</f>
        <v>97048</v>
      </c>
      <c r="G257" s="453"/>
      <c r="H257" s="453"/>
      <c r="I257" s="453"/>
      <c r="J257" s="454">
        <v>97048</v>
      </c>
    </row>
    <row r="258" spans="1:10" s="17" customFormat="1" ht="12.75">
      <c r="A258" s="113">
        <v>433</v>
      </c>
      <c r="B258" s="384" t="s">
        <v>169</v>
      </c>
      <c r="C258" s="112" t="s">
        <v>52</v>
      </c>
      <c r="D258" s="385">
        <v>1</v>
      </c>
      <c r="E258" s="451">
        <v>2100</v>
      </c>
      <c r="F258" s="451">
        <v>2100</v>
      </c>
      <c r="G258" s="451">
        <f t="shared" si="3"/>
        <v>2100</v>
      </c>
      <c r="H258" s="453"/>
      <c r="I258" s="453"/>
      <c r="J258" s="452">
        <v>2100</v>
      </c>
    </row>
    <row r="259" spans="1:10" s="20" customFormat="1" ht="12.75">
      <c r="A259" s="113">
        <v>433</v>
      </c>
      <c r="B259" s="384" t="s">
        <v>169</v>
      </c>
      <c r="C259" s="112" t="s">
        <v>623</v>
      </c>
      <c r="D259" s="385">
        <v>6</v>
      </c>
      <c r="E259" s="451">
        <v>1375</v>
      </c>
      <c r="F259" s="451">
        <v>8250</v>
      </c>
      <c r="G259" s="451">
        <f t="shared" si="3"/>
        <v>8250</v>
      </c>
      <c r="H259" s="451"/>
      <c r="I259" s="451"/>
      <c r="J259" s="452">
        <v>8250</v>
      </c>
    </row>
    <row r="260" spans="1:10" s="20" customFormat="1" ht="12.75">
      <c r="A260" s="113">
        <v>433</v>
      </c>
      <c r="B260" s="384" t="s">
        <v>169</v>
      </c>
      <c r="C260" s="112" t="s">
        <v>60</v>
      </c>
      <c r="D260" s="385">
        <v>31</v>
      </c>
      <c r="E260" s="451">
        <v>61</v>
      </c>
      <c r="F260" s="451">
        <v>1891</v>
      </c>
      <c r="G260" s="451">
        <f t="shared" si="3"/>
        <v>1891</v>
      </c>
      <c r="H260" s="451"/>
      <c r="I260" s="451"/>
      <c r="J260" s="452">
        <v>1891</v>
      </c>
    </row>
    <row r="261" spans="1:10" s="20" customFormat="1" ht="12.75">
      <c r="A261" s="185">
        <v>433</v>
      </c>
      <c r="B261" s="449" t="s">
        <v>347</v>
      </c>
      <c r="C261" s="186" t="s">
        <v>54</v>
      </c>
      <c r="D261" s="450">
        <v>2</v>
      </c>
      <c r="E261" s="455">
        <v>4618</v>
      </c>
      <c r="F261" s="455">
        <v>9236</v>
      </c>
      <c r="G261" s="451">
        <f t="shared" si="3"/>
        <v>9236</v>
      </c>
      <c r="H261" s="451"/>
      <c r="I261" s="451"/>
      <c r="J261" s="452">
        <v>9236</v>
      </c>
    </row>
    <row r="262" spans="1:10" s="20" customFormat="1" ht="12.75">
      <c r="A262" s="185">
        <v>433</v>
      </c>
      <c r="B262" s="449" t="s">
        <v>169</v>
      </c>
      <c r="C262" s="186" t="s">
        <v>53</v>
      </c>
      <c r="D262" s="450">
        <v>20</v>
      </c>
      <c r="E262" s="455">
        <v>40</v>
      </c>
      <c r="F262" s="455">
        <v>800</v>
      </c>
      <c r="G262" s="451">
        <f t="shared" si="3"/>
        <v>800</v>
      </c>
      <c r="H262" s="451"/>
      <c r="I262" s="451"/>
      <c r="J262" s="452">
        <v>800</v>
      </c>
    </row>
    <row r="263" spans="1:10" s="20" customFormat="1" ht="12.75">
      <c r="A263" s="113">
        <v>433</v>
      </c>
      <c r="B263" s="384" t="s">
        <v>169</v>
      </c>
      <c r="C263" s="112" t="s">
        <v>627</v>
      </c>
      <c r="D263" s="385">
        <v>3</v>
      </c>
      <c r="E263" s="451">
        <v>2000</v>
      </c>
      <c r="F263" s="451">
        <v>6000</v>
      </c>
      <c r="G263" s="451">
        <f t="shared" si="3"/>
        <v>6000</v>
      </c>
      <c r="H263" s="451"/>
      <c r="I263" s="451"/>
      <c r="J263" s="452">
        <v>6000</v>
      </c>
    </row>
    <row r="264" spans="1:10" s="20" customFormat="1" ht="12.75">
      <c r="A264" s="113">
        <v>433</v>
      </c>
      <c r="B264" s="384" t="s">
        <v>169</v>
      </c>
      <c r="C264" s="112" t="s">
        <v>55</v>
      </c>
      <c r="D264" s="385">
        <v>2</v>
      </c>
      <c r="E264" s="435">
        <v>320</v>
      </c>
      <c r="F264" s="403">
        <v>640</v>
      </c>
      <c r="G264" s="403">
        <f t="shared" si="3"/>
        <v>640</v>
      </c>
      <c r="H264" s="403"/>
      <c r="I264" s="403"/>
      <c r="J264" s="405">
        <v>640</v>
      </c>
    </row>
    <row r="265" spans="1:10" s="20" customFormat="1" ht="12.75">
      <c r="A265" s="113">
        <v>433</v>
      </c>
      <c r="B265" s="384" t="s">
        <v>169</v>
      </c>
      <c r="C265" s="112" t="s">
        <v>56</v>
      </c>
      <c r="D265" s="385">
        <v>10</v>
      </c>
      <c r="E265" s="435">
        <v>22</v>
      </c>
      <c r="F265" s="403">
        <v>220</v>
      </c>
      <c r="G265" s="403">
        <f t="shared" si="3"/>
        <v>220</v>
      </c>
      <c r="H265" s="403"/>
      <c r="I265" s="403"/>
      <c r="J265" s="405">
        <v>220</v>
      </c>
    </row>
    <row r="266" spans="1:10" s="20" customFormat="1" ht="12.75">
      <c r="A266" s="113">
        <v>433</v>
      </c>
      <c r="B266" s="384" t="s">
        <v>169</v>
      </c>
      <c r="C266" s="112" t="s">
        <v>58</v>
      </c>
      <c r="D266" s="385">
        <v>6</v>
      </c>
      <c r="E266" s="435">
        <v>4072</v>
      </c>
      <c r="F266" s="403">
        <v>24432</v>
      </c>
      <c r="G266" s="403">
        <f t="shared" si="3"/>
        <v>24432</v>
      </c>
      <c r="H266" s="403"/>
      <c r="I266" s="403"/>
      <c r="J266" s="405">
        <v>24432</v>
      </c>
    </row>
    <row r="267" spans="1:10" s="20" customFormat="1" ht="12.75">
      <c r="A267" s="113">
        <v>433</v>
      </c>
      <c r="B267" s="384" t="s">
        <v>169</v>
      </c>
      <c r="C267" s="112" t="s">
        <v>59</v>
      </c>
      <c r="D267" s="385">
        <v>12</v>
      </c>
      <c r="E267" s="435">
        <v>120</v>
      </c>
      <c r="F267" s="403">
        <v>1440</v>
      </c>
      <c r="G267" s="403">
        <f t="shared" si="3"/>
        <v>1440</v>
      </c>
      <c r="H267" s="403"/>
      <c r="I267" s="403"/>
      <c r="J267" s="405">
        <v>1440</v>
      </c>
    </row>
    <row r="268" spans="1:10" s="20" customFormat="1" ht="12.75">
      <c r="A268" s="113">
        <v>433</v>
      </c>
      <c r="B268" s="384" t="s">
        <v>169</v>
      </c>
      <c r="C268" s="112" t="s">
        <v>57</v>
      </c>
      <c r="D268" s="385">
        <v>1</v>
      </c>
      <c r="E268" s="435">
        <v>430</v>
      </c>
      <c r="F268" s="403">
        <v>430</v>
      </c>
      <c r="G268" s="403">
        <f t="shared" si="3"/>
        <v>430</v>
      </c>
      <c r="H268" s="403"/>
      <c r="I268" s="403"/>
      <c r="J268" s="405">
        <v>430</v>
      </c>
    </row>
    <row r="269" spans="1:10" s="17" customFormat="1" ht="12.75">
      <c r="A269" s="18" t="s">
        <v>630</v>
      </c>
      <c r="B269" s="125"/>
      <c r="C269" s="16"/>
      <c r="D269" s="387"/>
      <c r="E269" s="456"/>
      <c r="F269" s="453">
        <v>55439</v>
      </c>
      <c r="G269" s="453"/>
      <c r="H269" s="453"/>
      <c r="I269" s="453"/>
      <c r="J269" s="454">
        <v>55439</v>
      </c>
    </row>
    <row r="270" spans="1:10" s="20" customFormat="1" ht="12.75">
      <c r="A270" s="113">
        <v>434</v>
      </c>
      <c r="B270" s="384" t="s">
        <v>169</v>
      </c>
      <c r="C270" s="112" t="s">
        <v>632</v>
      </c>
      <c r="D270" s="385">
        <v>11</v>
      </c>
      <c r="E270" s="457">
        <v>1350</v>
      </c>
      <c r="F270" s="451">
        <v>14850</v>
      </c>
      <c r="G270" s="451">
        <f t="shared" si="3"/>
        <v>14850</v>
      </c>
      <c r="H270" s="451"/>
      <c r="I270" s="451"/>
      <c r="J270" s="452">
        <v>14850</v>
      </c>
    </row>
    <row r="271" spans="1:10" s="20" customFormat="1" ht="12.75">
      <c r="A271" s="113">
        <v>434</v>
      </c>
      <c r="B271" s="384" t="s">
        <v>169</v>
      </c>
      <c r="C271" s="112" t="s">
        <v>61</v>
      </c>
      <c r="D271" s="385">
        <v>1</v>
      </c>
      <c r="E271" s="457">
        <v>2500</v>
      </c>
      <c r="F271" s="451">
        <v>2500</v>
      </c>
      <c r="G271" s="451">
        <f t="shared" si="3"/>
        <v>2500</v>
      </c>
      <c r="H271" s="451"/>
      <c r="I271" s="451"/>
      <c r="J271" s="452">
        <v>2500</v>
      </c>
    </row>
    <row r="272" spans="1:10" s="20" customFormat="1" ht="12.75">
      <c r="A272" s="113">
        <v>434</v>
      </c>
      <c r="B272" s="384" t="s">
        <v>166</v>
      </c>
      <c r="C272" s="112" t="s">
        <v>62</v>
      </c>
      <c r="D272" s="385">
        <v>2</v>
      </c>
      <c r="E272" s="457">
        <v>3000</v>
      </c>
      <c r="F272" s="451">
        <v>6000</v>
      </c>
      <c r="G272" s="451">
        <f t="shared" si="3"/>
        <v>6000</v>
      </c>
      <c r="H272" s="451"/>
      <c r="I272" s="451"/>
      <c r="J272" s="452">
        <v>6000</v>
      </c>
    </row>
    <row r="273" spans="1:10" s="20" customFormat="1" ht="12.75">
      <c r="A273" s="113">
        <v>434</v>
      </c>
      <c r="B273" s="384" t="s">
        <v>169</v>
      </c>
      <c r="C273" s="112" t="s">
        <v>633</v>
      </c>
      <c r="D273" s="385">
        <v>3</v>
      </c>
      <c r="E273" s="457">
        <v>1187.5</v>
      </c>
      <c r="F273" s="451">
        <v>3562.5</v>
      </c>
      <c r="G273" s="451">
        <f t="shared" si="3"/>
        <v>3562.5</v>
      </c>
      <c r="H273" s="451"/>
      <c r="I273" s="451"/>
      <c r="J273" s="452">
        <v>3562.5</v>
      </c>
    </row>
    <row r="274" spans="1:10" s="17" customFormat="1" ht="12.75">
      <c r="A274" s="18" t="s">
        <v>634</v>
      </c>
      <c r="B274" s="125"/>
      <c r="C274" s="16"/>
      <c r="D274" s="387"/>
      <c r="E274" s="456"/>
      <c r="F274" s="453">
        <v>26912.5</v>
      </c>
      <c r="G274" s="453"/>
      <c r="H274" s="453"/>
      <c r="I274" s="453"/>
      <c r="J274" s="454">
        <v>26912.5</v>
      </c>
    </row>
    <row r="275" spans="1:10" s="20" customFormat="1" ht="12.75">
      <c r="A275" s="113">
        <v>436</v>
      </c>
      <c r="B275" s="384" t="s">
        <v>169</v>
      </c>
      <c r="C275" s="112" t="s">
        <v>640</v>
      </c>
      <c r="D275" s="385">
        <f>12+1</f>
        <v>13</v>
      </c>
      <c r="E275" s="457">
        <v>4200</v>
      </c>
      <c r="F275" s="451">
        <f>+D275*E275</f>
        <v>54600</v>
      </c>
      <c r="G275" s="451">
        <f t="shared" si="3"/>
        <v>54600</v>
      </c>
      <c r="H275" s="451"/>
      <c r="I275" s="451"/>
      <c r="J275" s="452">
        <v>54600</v>
      </c>
    </row>
    <row r="276" spans="1:10" s="20" customFormat="1" ht="12.75">
      <c r="A276" s="113">
        <v>436</v>
      </c>
      <c r="B276" s="384" t="s">
        <v>169</v>
      </c>
      <c r="C276" s="112" t="s">
        <v>641</v>
      </c>
      <c r="D276" s="385">
        <v>5</v>
      </c>
      <c r="E276" s="457">
        <v>6000</v>
      </c>
      <c r="F276" s="451">
        <v>30000</v>
      </c>
      <c r="G276" s="451">
        <f t="shared" si="3"/>
        <v>30000</v>
      </c>
      <c r="H276" s="451"/>
      <c r="I276" s="451"/>
      <c r="J276" s="452">
        <v>30000</v>
      </c>
    </row>
    <row r="277" spans="1:10" s="20" customFormat="1" ht="12.75">
      <c r="A277" s="113">
        <v>436</v>
      </c>
      <c r="B277" s="384" t="s">
        <v>169</v>
      </c>
      <c r="C277" s="112" t="s">
        <v>64</v>
      </c>
      <c r="D277" s="385">
        <v>1</v>
      </c>
      <c r="E277" s="457">
        <v>5040</v>
      </c>
      <c r="F277" s="451">
        <v>5040</v>
      </c>
      <c r="G277" s="451">
        <f t="shared" si="3"/>
        <v>5040</v>
      </c>
      <c r="H277" s="451"/>
      <c r="I277" s="451"/>
      <c r="J277" s="452">
        <v>5040</v>
      </c>
    </row>
    <row r="278" spans="1:10" s="20" customFormat="1" ht="12.75">
      <c r="A278" s="113">
        <v>436</v>
      </c>
      <c r="B278" s="384" t="s">
        <v>169</v>
      </c>
      <c r="C278" s="112" t="s">
        <v>66</v>
      </c>
      <c r="D278" s="385">
        <v>8</v>
      </c>
      <c r="E278" s="457">
        <v>100</v>
      </c>
      <c r="F278" s="451">
        <v>800</v>
      </c>
      <c r="G278" s="451">
        <f t="shared" si="3"/>
        <v>800</v>
      </c>
      <c r="H278" s="451"/>
      <c r="I278" s="451"/>
      <c r="J278" s="452">
        <v>800</v>
      </c>
    </row>
    <row r="279" spans="1:10" s="20" customFormat="1" ht="12.75">
      <c r="A279" s="113">
        <v>436</v>
      </c>
      <c r="B279" s="384" t="s">
        <v>169</v>
      </c>
      <c r="C279" s="112" t="s">
        <v>642</v>
      </c>
      <c r="D279" s="385">
        <v>9</v>
      </c>
      <c r="E279" s="457">
        <v>1500</v>
      </c>
      <c r="F279" s="451">
        <v>13500</v>
      </c>
      <c r="G279" s="451">
        <f t="shared" si="3"/>
        <v>13500</v>
      </c>
      <c r="H279" s="451"/>
      <c r="I279" s="451"/>
      <c r="J279" s="452">
        <v>13500</v>
      </c>
    </row>
    <row r="280" spans="1:10" s="20" customFormat="1" ht="12.75">
      <c r="A280" s="113">
        <v>436</v>
      </c>
      <c r="B280" s="384" t="s">
        <v>169</v>
      </c>
      <c r="C280" s="112" t="s">
        <v>644</v>
      </c>
      <c r="D280" s="385">
        <v>6</v>
      </c>
      <c r="E280" s="457">
        <v>1875</v>
      </c>
      <c r="F280" s="451">
        <v>11250</v>
      </c>
      <c r="G280" s="451">
        <f t="shared" si="3"/>
        <v>11250</v>
      </c>
      <c r="H280" s="451"/>
      <c r="I280" s="451"/>
      <c r="J280" s="452">
        <v>11250</v>
      </c>
    </row>
    <row r="281" spans="1:10" s="20" customFormat="1" ht="12.75">
      <c r="A281" s="113">
        <v>436</v>
      </c>
      <c r="B281" s="384" t="s">
        <v>169</v>
      </c>
      <c r="C281" s="112" t="s">
        <v>63</v>
      </c>
      <c r="D281" s="385">
        <v>4</v>
      </c>
      <c r="E281" s="457">
        <v>700</v>
      </c>
      <c r="F281" s="451">
        <v>2800</v>
      </c>
      <c r="G281" s="451">
        <f t="shared" si="3"/>
        <v>2800</v>
      </c>
      <c r="H281" s="451"/>
      <c r="I281" s="451"/>
      <c r="J281" s="452">
        <v>2800</v>
      </c>
    </row>
    <row r="282" spans="1:10" s="20" customFormat="1" ht="12.75">
      <c r="A282" s="113">
        <v>436</v>
      </c>
      <c r="B282" s="384" t="s">
        <v>169</v>
      </c>
      <c r="C282" s="112" t="s">
        <v>648</v>
      </c>
      <c r="D282" s="385">
        <v>4</v>
      </c>
      <c r="E282" s="457">
        <v>350</v>
      </c>
      <c r="F282" s="451">
        <v>1400</v>
      </c>
      <c r="G282" s="451">
        <f t="shared" si="3"/>
        <v>1400</v>
      </c>
      <c r="H282" s="451"/>
      <c r="I282" s="451"/>
      <c r="J282" s="452">
        <v>1400</v>
      </c>
    </row>
    <row r="283" spans="1:10" s="20" customFormat="1" ht="12.75">
      <c r="A283" s="113">
        <v>436</v>
      </c>
      <c r="B283" s="384" t="s">
        <v>169</v>
      </c>
      <c r="C283" s="112" t="s">
        <v>703</v>
      </c>
      <c r="D283" s="385">
        <v>8</v>
      </c>
      <c r="E283" s="457">
        <v>556.8</v>
      </c>
      <c r="F283" s="451">
        <v>4454.4</v>
      </c>
      <c r="G283" s="451">
        <f t="shared" si="3"/>
        <v>4454.4</v>
      </c>
      <c r="H283" s="451"/>
      <c r="I283" s="451"/>
      <c r="J283" s="452">
        <v>4454.4</v>
      </c>
    </row>
    <row r="284" spans="1:10" s="20" customFormat="1" ht="12.75">
      <c r="A284" s="113">
        <v>436</v>
      </c>
      <c r="B284" s="384" t="s">
        <v>169</v>
      </c>
      <c r="C284" s="112" t="s">
        <v>65</v>
      </c>
      <c r="D284" s="385">
        <v>5</v>
      </c>
      <c r="E284" s="457">
        <v>200</v>
      </c>
      <c r="F284" s="451">
        <v>1000</v>
      </c>
      <c r="G284" s="451">
        <f t="shared" si="3"/>
        <v>1000</v>
      </c>
      <c r="H284" s="451"/>
      <c r="I284" s="451"/>
      <c r="J284" s="452">
        <v>1000</v>
      </c>
    </row>
    <row r="285" spans="1:10" s="17" customFormat="1" ht="12.75">
      <c r="A285" s="18" t="s">
        <v>655</v>
      </c>
      <c r="B285" s="125"/>
      <c r="C285" s="16"/>
      <c r="D285" s="387"/>
      <c r="E285" s="412"/>
      <c r="F285" s="453">
        <f>SUM(F275:F284)</f>
        <v>124844.4</v>
      </c>
      <c r="G285" s="453"/>
      <c r="H285" s="453"/>
      <c r="I285" s="453"/>
      <c r="J285" s="454">
        <f>SUM(J275:J284)</f>
        <v>124844.4</v>
      </c>
    </row>
    <row r="286" spans="1:10" s="20" customFormat="1" ht="12.75">
      <c r="A286" s="113">
        <v>437</v>
      </c>
      <c r="B286" s="384" t="s">
        <v>169</v>
      </c>
      <c r="C286" s="112" t="s">
        <v>656</v>
      </c>
      <c r="D286" s="385">
        <v>13</v>
      </c>
      <c r="E286" s="410">
        <v>875</v>
      </c>
      <c r="F286" s="451">
        <v>11375</v>
      </c>
      <c r="G286" s="451">
        <f t="shared" si="3"/>
        <v>11375</v>
      </c>
      <c r="H286" s="451"/>
      <c r="I286" s="451"/>
      <c r="J286" s="452">
        <v>11375</v>
      </c>
    </row>
    <row r="287" spans="1:10" s="20" customFormat="1" ht="12.75">
      <c r="A287" s="113">
        <v>437</v>
      </c>
      <c r="B287" s="384" t="s">
        <v>169</v>
      </c>
      <c r="C287" s="112" t="s">
        <v>659</v>
      </c>
      <c r="D287" s="385">
        <v>2</v>
      </c>
      <c r="E287" s="435">
        <v>2016</v>
      </c>
      <c r="F287" s="403">
        <v>4032</v>
      </c>
      <c r="G287" s="403">
        <f t="shared" si="3"/>
        <v>4032</v>
      </c>
      <c r="H287" s="403"/>
      <c r="I287" s="403"/>
      <c r="J287" s="405">
        <v>4032</v>
      </c>
    </row>
    <row r="288" spans="1:10" s="20" customFormat="1" ht="12.75">
      <c r="A288" s="113">
        <v>437</v>
      </c>
      <c r="B288" s="384" t="s">
        <v>169</v>
      </c>
      <c r="C288" s="112" t="s">
        <v>660</v>
      </c>
      <c r="D288" s="385">
        <v>7</v>
      </c>
      <c r="E288" s="458">
        <v>400</v>
      </c>
      <c r="F288" s="451">
        <v>2800</v>
      </c>
      <c r="G288" s="451">
        <f t="shared" si="3"/>
        <v>2800</v>
      </c>
      <c r="H288" s="451"/>
      <c r="I288" s="451"/>
      <c r="J288" s="452">
        <v>2800</v>
      </c>
    </row>
    <row r="289" spans="1:10" s="20" customFormat="1" ht="12.75">
      <c r="A289" s="113">
        <v>437</v>
      </c>
      <c r="B289" s="384" t="s">
        <v>169</v>
      </c>
      <c r="C289" s="112" t="s">
        <v>661</v>
      </c>
      <c r="D289" s="385">
        <v>36</v>
      </c>
      <c r="E289" s="458">
        <v>300</v>
      </c>
      <c r="F289" s="451">
        <v>10800</v>
      </c>
      <c r="G289" s="451">
        <f t="shared" si="3"/>
        <v>10800</v>
      </c>
      <c r="H289" s="451"/>
      <c r="I289" s="451"/>
      <c r="J289" s="452">
        <v>10800</v>
      </c>
    </row>
    <row r="290" spans="1:10" s="20" customFormat="1" ht="12.75">
      <c r="A290" s="113">
        <v>437</v>
      </c>
      <c r="B290" s="384" t="s">
        <v>169</v>
      </c>
      <c r="C290" s="112" t="s">
        <v>68</v>
      </c>
      <c r="D290" s="385">
        <v>33</v>
      </c>
      <c r="E290" s="458">
        <v>400</v>
      </c>
      <c r="F290" s="451">
        <v>13200</v>
      </c>
      <c r="G290" s="451">
        <f t="shared" si="3"/>
        <v>13200</v>
      </c>
      <c r="H290" s="451"/>
      <c r="I290" s="451"/>
      <c r="J290" s="452">
        <v>13200</v>
      </c>
    </row>
    <row r="291" spans="1:10" s="20" customFormat="1" ht="12.75">
      <c r="A291" s="113">
        <v>437</v>
      </c>
      <c r="B291" s="384" t="s">
        <v>169</v>
      </c>
      <c r="C291" s="112" t="s">
        <v>67</v>
      </c>
      <c r="D291" s="385">
        <v>31</v>
      </c>
      <c r="E291" s="458">
        <v>350</v>
      </c>
      <c r="F291" s="451">
        <v>10850</v>
      </c>
      <c r="G291" s="451">
        <f t="shared" si="3"/>
        <v>10850</v>
      </c>
      <c r="H291" s="451"/>
      <c r="I291" s="451"/>
      <c r="J291" s="452">
        <v>10850</v>
      </c>
    </row>
    <row r="292" spans="1:10" s="20" customFormat="1" ht="12.75">
      <c r="A292" s="113">
        <v>437</v>
      </c>
      <c r="B292" s="384" t="s">
        <v>169</v>
      </c>
      <c r="C292" s="112" t="s">
        <v>69</v>
      </c>
      <c r="D292" s="385">
        <v>23</v>
      </c>
      <c r="E292" s="435">
        <v>350</v>
      </c>
      <c r="F292" s="403">
        <v>8050</v>
      </c>
      <c r="G292" s="403">
        <f t="shared" si="3"/>
        <v>8050</v>
      </c>
      <c r="H292" s="403"/>
      <c r="I292" s="403"/>
      <c r="J292" s="405">
        <v>8050</v>
      </c>
    </row>
    <row r="293" spans="1:10" s="20" customFormat="1" ht="12.75">
      <c r="A293" s="113">
        <v>437</v>
      </c>
      <c r="B293" s="384" t="s">
        <v>169</v>
      </c>
      <c r="C293" s="112" t="s">
        <v>70</v>
      </c>
      <c r="D293" s="385">
        <v>12</v>
      </c>
      <c r="E293" s="435">
        <v>650</v>
      </c>
      <c r="F293" s="403">
        <v>7800</v>
      </c>
      <c r="G293" s="403">
        <f t="shared" si="3"/>
        <v>7800</v>
      </c>
      <c r="H293" s="403"/>
      <c r="I293" s="403"/>
      <c r="J293" s="405">
        <v>7800</v>
      </c>
    </row>
    <row r="294" spans="1:10" s="20" customFormat="1" ht="12.75">
      <c r="A294" s="113">
        <v>437</v>
      </c>
      <c r="B294" s="384" t="s">
        <v>169</v>
      </c>
      <c r="C294" s="112" t="s">
        <v>664</v>
      </c>
      <c r="D294" s="385">
        <v>3</v>
      </c>
      <c r="E294" s="414">
        <v>6000</v>
      </c>
      <c r="F294" s="451">
        <v>18000</v>
      </c>
      <c r="G294" s="451">
        <f t="shared" si="3"/>
        <v>18000</v>
      </c>
      <c r="H294" s="451"/>
      <c r="I294" s="451"/>
      <c r="J294" s="452">
        <v>18000</v>
      </c>
    </row>
    <row r="295" spans="1:10" s="20" customFormat="1" ht="12.75">
      <c r="A295" s="113">
        <v>437</v>
      </c>
      <c r="B295" s="384" t="s">
        <v>169</v>
      </c>
      <c r="C295" s="112" t="s">
        <v>666</v>
      </c>
      <c r="D295" s="385">
        <v>3</v>
      </c>
      <c r="E295" s="414">
        <v>350</v>
      </c>
      <c r="F295" s="451">
        <v>1050</v>
      </c>
      <c r="G295" s="451">
        <f t="shared" si="3"/>
        <v>1050</v>
      </c>
      <c r="H295" s="451"/>
      <c r="I295" s="451"/>
      <c r="J295" s="452">
        <v>1050</v>
      </c>
    </row>
    <row r="296" spans="1:10" s="20" customFormat="1" ht="12.75">
      <c r="A296" s="113">
        <v>437</v>
      </c>
      <c r="B296" s="384" t="s">
        <v>169</v>
      </c>
      <c r="C296" s="112" t="s">
        <v>71</v>
      </c>
      <c r="D296" s="385">
        <v>8</v>
      </c>
      <c r="E296" s="414">
        <v>300</v>
      </c>
      <c r="F296" s="451">
        <v>2400</v>
      </c>
      <c r="G296" s="451">
        <f t="shared" si="3"/>
        <v>2400</v>
      </c>
      <c r="H296" s="451"/>
      <c r="I296" s="451"/>
      <c r="J296" s="452">
        <v>2400</v>
      </c>
    </row>
    <row r="297" spans="1:10" s="17" customFormat="1" ht="12.75">
      <c r="A297" s="18" t="s">
        <v>668</v>
      </c>
      <c r="B297" s="125"/>
      <c r="C297" s="16"/>
      <c r="D297" s="387"/>
      <c r="E297" s="412"/>
      <c r="F297" s="453">
        <v>90357</v>
      </c>
      <c r="G297" s="453"/>
      <c r="H297" s="453"/>
      <c r="I297" s="453"/>
      <c r="J297" s="454">
        <v>90357</v>
      </c>
    </row>
    <row r="298" spans="1:10" s="20" customFormat="1" ht="12.75">
      <c r="A298" s="113">
        <v>439</v>
      </c>
      <c r="B298" s="384" t="s">
        <v>169</v>
      </c>
      <c r="C298" s="112" t="s">
        <v>669</v>
      </c>
      <c r="D298" s="385">
        <v>2</v>
      </c>
      <c r="E298" s="435">
        <v>2500</v>
      </c>
      <c r="F298" s="403">
        <v>5000</v>
      </c>
      <c r="G298" s="403">
        <f t="shared" si="3"/>
        <v>5000</v>
      </c>
      <c r="H298" s="403"/>
      <c r="I298" s="403"/>
      <c r="J298" s="405">
        <v>5000</v>
      </c>
    </row>
    <row r="299" spans="1:10" s="20" customFormat="1" ht="12.75">
      <c r="A299" s="113">
        <v>439</v>
      </c>
      <c r="B299" s="384" t="s">
        <v>169</v>
      </c>
      <c r="C299" s="112" t="s">
        <v>671</v>
      </c>
      <c r="D299" s="385">
        <v>5</v>
      </c>
      <c r="E299" s="457">
        <v>1800</v>
      </c>
      <c r="F299" s="451">
        <v>9000</v>
      </c>
      <c r="G299" s="451">
        <f t="shared" si="3"/>
        <v>9000</v>
      </c>
      <c r="H299" s="451"/>
      <c r="I299" s="451"/>
      <c r="J299" s="452">
        <v>9000</v>
      </c>
    </row>
    <row r="300" spans="1:10" s="20" customFormat="1" ht="12.75">
      <c r="A300" s="113">
        <v>439</v>
      </c>
      <c r="B300" s="384" t="s">
        <v>169</v>
      </c>
      <c r="C300" s="112" t="s">
        <v>72</v>
      </c>
      <c r="D300" s="385">
        <v>7</v>
      </c>
      <c r="E300" s="435">
        <v>210</v>
      </c>
      <c r="F300" s="403">
        <v>1470</v>
      </c>
      <c r="G300" s="403">
        <f t="shared" si="3"/>
        <v>1470</v>
      </c>
      <c r="H300" s="403"/>
      <c r="I300" s="403"/>
      <c r="J300" s="405">
        <v>1470</v>
      </c>
    </row>
    <row r="301" spans="1:10" s="20" customFormat="1" ht="12.75">
      <c r="A301" s="113">
        <v>439</v>
      </c>
      <c r="B301" s="384" t="s">
        <v>169</v>
      </c>
      <c r="C301" s="112" t="s">
        <v>73</v>
      </c>
      <c r="D301" s="385">
        <v>4</v>
      </c>
      <c r="E301" s="435">
        <v>170</v>
      </c>
      <c r="F301" s="403">
        <v>680</v>
      </c>
      <c r="G301" s="403">
        <f t="shared" si="3"/>
        <v>680</v>
      </c>
      <c r="H301" s="403"/>
      <c r="I301" s="403"/>
      <c r="J301" s="405">
        <v>680</v>
      </c>
    </row>
    <row r="302" spans="1:10" s="17" customFormat="1" ht="12.75">
      <c r="A302" s="18" t="s">
        <v>675</v>
      </c>
      <c r="B302" s="125"/>
      <c r="C302" s="16"/>
      <c r="D302" s="387"/>
      <c r="E302" s="459"/>
      <c r="F302" s="453">
        <v>16150</v>
      </c>
      <c r="G302" s="453"/>
      <c r="H302" s="453"/>
      <c r="I302" s="453"/>
      <c r="J302" s="454">
        <v>16150</v>
      </c>
    </row>
    <row r="303" spans="1:10" s="20" customFormat="1" ht="12.75">
      <c r="A303" s="115">
        <v>450</v>
      </c>
      <c r="B303" s="384" t="s">
        <v>169</v>
      </c>
      <c r="C303" s="112" t="s">
        <v>677</v>
      </c>
      <c r="D303" s="385">
        <v>8</v>
      </c>
      <c r="E303" s="435">
        <v>150</v>
      </c>
      <c r="F303" s="403">
        <v>1200</v>
      </c>
      <c r="G303" s="403">
        <f t="shared" si="3"/>
        <v>1200</v>
      </c>
      <c r="H303" s="403"/>
      <c r="I303" s="403"/>
      <c r="J303" s="405">
        <v>1200</v>
      </c>
    </row>
    <row r="304" spans="1:10" s="17" customFormat="1" ht="13.5" thickBot="1">
      <c r="A304" s="472" t="s">
        <v>678</v>
      </c>
      <c r="B304" s="473"/>
      <c r="C304" s="121"/>
      <c r="D304" s="396"/>
      <c r="E304" s="474"/>
      <c r="F304" s="475">
        <v>1200</v>
      </c>
      <c r="G304" s="475"/>
      <c r="H304" s="475"/>
      <c r="I304" s="475"/>
      <c r="J304" s="476">
        <v>1200</v>
      </c>
    </row>
    <row r="305" spans="1:10" s="165" customFormat="1" ht="19.5" customHeight="1" thickBot="1">
      <c r="A305" s="176"/>
      <c r="B305" s="177"/>
      <c r="C305" s="178"/>
      <c r="D305" s="382"/>
      <c r="E305" s="207"/>
      <c r="F305" s="208"/>
      <c r="G305" s="208"/>
      <c r="H305" s="208"/>
      <c r="I305" s="208"/>
      <c r="J305" s="208"/>
    </row>
    <row r="306" spans="1:17" s="95" customFormat="1" ht="24.75" customHeight="1" thickBot="1">
      <c r="A306" s="817" t="s">
        <v>682</v>
      </c>
      <c r="B306" s="818"/>
      <c r="C306" s="818"/>
      <c r="D306" s="818"/>
      <c r="E306" s="797"/>
      <c r="F306" s="96">
        <f>+F304+F302+F297+F285+F274+F269+F257</f>
        <v>411950.9</v>
      </c>
      <c r="G306" s="96">
        <f>SUM(G256:G304)</f>
        <v>411950.9</v>
      </c>
      <c r="H306" s="96">
        <f>SUM(H256:H304)</f>
        <v>0</v>
      </c>
      <c r="I306" s="96">
        <f>SUM(I256:I304)</f>
        <v>0</v>
      </c>
      <c r="J306" s="96">
        <f>+J304+J302+J297+J285+J274+J269+J257</f>
        <v>411950.9</v>
      </c>
      <c r="K306" s="108"/>
      <c r="N306" s="94"/>
      <c r="Q306" s="108"/>
    </row>
    <row r="307" spans="1:17" s="95" customFormat="1" ht="19.5" customHeight="1" thickBot="1">
      <c r="A307" s="173"/>
      <c r="B307" s="173"/>
      <c r="C307" s="173"/>
      <c r="D307" s="383"/>
      <c r="E307" s="209"/>
      <c r="F307" s="174"/>
      <c r="G307" s="174"/>
      <c r="H307" s="174"/>
      <c r="I307" s="174"/>
      <c r="J307" s="174"/>
      <c r="K307" s="108"/>
      <c r="N307" s="94"/>
      <c r="Q307" s="108"/>
    </row>
    <row r="308" spans="1:17" s="110" customFormat="1" ht="24.75" customHeight="1" thickBot="1">
      <c r="A308" s="798" t="s">
        <v>877</v>
      </c>
      <c r="B308" s="799"/>
      <c r="C308" s="799"/>
      <c r="D308" s="799"/>
      <c r="E308" s="800"/>
      <c r="F308" s="477">
        <f>+F306+F252+F192</f>
        <v>2060219.7803599997</v>
      </c>
      <c r="G308" s="477">
        <f>+G306+G252+G192</f>
        <v>2060219.7803600002</v>
      </c>
      <c r="H308" s="477">
        <f>+H306+H252+H192</f>
        <v>0</v>
      </c>
      <c r="I308" s="477">
        <f>+I306+I252+I192</f>
        <v>0</v>
      </c>
      <c r="J308" s="477">
        <f>+J306+J252+J192</f>
        <v>2060219.7803599997</v>
      </c>
      <c r="K308" s="109"/>
      <c r="N308" s="111"/>
      <c r="Q308" s="109"/>
    </row>
  </sheetData>
  <sheetProtection password="E5C7" sheet="1" objects="1" scenarios="1" selectLockedCells="1" selectUnlockedCells="1"/>
  <mergeCells count="17">
    <mergeCell ref="I7:J7"/>
    <mergeCell ref="A8:B8"/>
    <mergeCell ref="A4:J4"/>
    <mergeCell ref="A5:J5"/>
    <mergeCell ref="E6:F6"/>
    <mergeCell ref="I6:J6"/>
    <mergeCell ref="A7:B7"/>
    <mergeCell ref="E7:F7"/>
    <mergeCell ref="A252:E252"/>
    <mergeCell ref="A306:E306"/>
    <mergeCell ref="A308:E308"/>
    <mergeCell ref="A1:C1"/>
    <mergeCell ref="A2:C2"/>
    <mergeCell ref="A3:C3"/>
    <mergeCell ref="E3:F3"/>
    <mergeCell ref="A9:B9"/>
    <mergeCell ref="A192:E192"/>
  </mergeCells>
  <printOptions horizontalCentered="1"/>
  <pageMargins left="0.01968503937007874" right="0.1968503937007874" top="0.3937007874015748" bottom="0.3937007874015748" header="0" footer="0"/>
  <pageSetup horizontalDpi="300" verticalDpi="300" orientation="landscape" paperSize="5" scale="70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Q269"/>
  <sheetViews>
    <sheetView workbookViewId="0" topLeftCell="A1">
      <selection activeCell="C9" sqref="C9"/>
    </sheetView>
  </sheetViews>
  <sheetFormatPr defaultColWidth="29.8515625" defaultRowHeight="12.75"/>
  <cols>
    <col min="1" max="1" width="13.7109375" style="13" customWidth="1"/>
    <col min="2" max="2" width="15.00390625" style="13" customWidth="1"/>
    <col min="3" max="3" width="50.7109375" style="14" customWidth="1"/>
    <col min="4" max="4" width="17.7109375" style="1" customWidth="1"/>
    <col min="5" max="5" width="18.57421875" style="1" customWidth="1"/>
    <col min="6" max="6" width="25.8515625" style="1" customWidth="1"/>
    <col min="7" max="7" width="26.57421875" style="5" customWidth="1"/>
    <col min="8" max="8" width="26.140625" style="5" customWidth="1"/>
    <col min="9" max="9" width="23.421875" style="5" customWidth="1"/>
    <col min="10" max="10" width="27.7109375" style="5" customWidth="1"/>
    <col min="11" max="16384" width="29.8515625" style="5" customWidth="1"/>
  </cols>
  <sheetData>
    <row r="1" spans="1:17" s="58" customFormat="1" ht="12">
      <c r="A1" s="796" t="s">
        <v>139</v>
      </c>
      <c r="B1" s="819"/>
      <c r="C1" s="819"/>
      <c r="D1" s="51"/>
      <c r="E1" s="52"/>
      <c r="F1" s="53"/>
      <c r="G1" s="54"/>
      <c r="H1" s="55"/>
      <c r="I1" s="56"/>
      <c r="J1" s="56"/>
      <c r="K1" s="57"/>
      <c r="N1" s="59"/>
      <c r="Q1" s="57"/>
    </row>
    <row r="2" spans="1:17" s="58" customFormat="1" ht="12">
      <c r="A2" s="796" t="s">
        <v>683</v>
      </c>
      <c r="B2" s="796"/>
      <c r="C2" s="796"/>
      <c r="D2" s="60"/>
      <c r="E2" s="52"/>
      <c r="F2" s="53"/>
      <c r="G2" s="54"/>
      <c r="H2" s="55"/>
      <c r="I2" s="56"/>
      <c r="J2" s="56"/>
      <c r="K2" s="57"/>
      <c r="N2" s="59"/>
      <c r="Q2" s="57"/>
    </row>
    <row r="3" spans="1:17" s="58" customFormat="1" ht="12.75" thickBot="1">
      <c r="A3" s="820" t="s">
        <v>140</v>
      </c>
      <c r="B3" s="820"/>
      <c r="C3" s="820"/>
      <c r="D3" s="51"/>
      <c r="E3" s="846"/>
      <c r="F3" s="846"/>
      <c r="G3" s="54"/>
      <c r="H3" s="55"/>
      <c r="I3" s="56"/>
      <c r="J3" s="56"/>
      <c r="K3" s="57"/>
      <c r="N3" s="59"/>
      <c r="Q3" s="57"/>
    </row>
    <row r="4" spans="1:17" s="63" customFormat="1" ht="27.75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2"/>
      <c r="N4" s="64"/>
      <c r="Q4" s="62"/>
    </row>
    <row r="5" spans="1:17" s="63" customFormat="1" ht="27">
      <c r="A5" s="830" t="s">
        <v>685</v>
      </c>
      <c r="B5" s="831"/>
      <c r="C5" s="831"/>
      <c r="D5" s="831"/>
      <c r="E5" s="831"/>
      <c r="F5" s="831"/>
      <c r="G5" s="831"/>
      <c r="H5" s="831"/>
      <c r="I5" s="831"/>
      <c r="J5" s="831"/>
      <c r="K5" s="62"/>
      <c r="N5" s="64"/>
      <c r="Q5" s="62"/>
    </row>
    <row r="6" spans="1:17" s="58" customFormat="1" ht="12">
      <c r="A6" s="61" t="s">
        <v>686</v>
      </c>
      <c r="B6" s="61"/>
      <c r="C6" s="65"/>
      <c r="D6" s="51"/>
      <c r="E6" s="847"/>
      <c r="F6" s="847"/>
      <c r="G6" s="54"/>
      <c r="H6" s="55"/>
      <c r="I6" s="848" t="s">
        <v>687</v>
      </c>
      <c r="J6" s="848"/>
      <c r="K6" s="66"/>
      <c r="N6" s="59"/>
      <c r="O6" s="67"/>
      <c r="Q6" s="66"/>
    </row>
    <row r="7" spans="1:17" s="58" customFormat="1" ht="12">
      <c r="A7" s="834" t="s">
        <v>141</v>
      </c>
      <c r="B7" s="834"/>
      <c r="C7" s="65"/>
      <c r="D7" s="51"/>
      <c r="E7" s="845"/>
      <c r="F7" s="845"/>
      <c r="G7" s="54"/>
      <c r="H7" s="55"/>
      <c r="I7" s="840" t="s">
        <v>813</v>
      </c>
      <c r="J7" s="840"/>
      <c r="K7" s="68"/>
      <c r="N7" s="59"/>
      <c r="Q7" s="68"/>
    </row>
    <row r="8" spans="1:17" s="58" customFormat="1" ht="12.75">
      <c r="A8" s="822" t="s">
        <v>688</v>
      </c>
      <c r="B8" s="822"/>
      <c r="C8" s="69"/>
      <c r="D8" s="51"/>
      <c r="E8" s="52"/>
      <c r="F8" s="53"/>
      <c r="G8" s="54"/>
      <c r="H8" s="55"/>
      <c r="I8" s="56"/>
      <c r="J8" s="56"/>
      <c r="K8" s="57"/>
      <c r="N8" s="59"/>
      <c r="Q8" s="57"/>
    </row>
    <row r="9" spans="1:17" s="58" customFormat="1" ht="12.75">
      <c r="A9" s="822" t="s">
        <v>142</v>
      </c>
      <c r="B9" s="822"/>
      <c r="C9" s="70"/>
      <c r="D9" s="51"/>
      <c r="E9" s="52"/>
      <c r="F9" s="53"/>
      <c r="G9" s="54"/>
      <c r="H9" s="55"/>
      <c r="I9" s="56"/>
      <c r="J9" s="56"/>
      <c r="K9" s="57"/>
      <c r="N9" s="59"/>
      <c r="Q9" s="57"/>
    </row>
    <row r="10" spans="1:17" s="58" customFormat="1" ht="13.5" thickBot="1">
      <c r="A10" s="65"/>
      <c r="B10" s="65"/>
      <c r="C10" s="69"/>
      <c r="D10" s="51"/>
      <c r="E10" s="52"/>
      <c r="F10" s="53"/>
      <c r="G10" s="54"/>
      <c r="H10" s="55"/>
      <c r="I10" s="56"/>
      <c r="J10" s="56"/>
      <c r="K10" s="57"/>
      <c r="N10" s="59"/>
      <c r="Q10" s="57"/>
    </row>
    <row r="11" spans="1:10" s="20" customFormat="1" ht="39" thickBot="1">
      <c r="A11" s="325" t="s">
        <v>143</v>
      </c>
      <c r="B11" s="325" t="s">
        <v>144</v>
      </c>
      <c r="C11" s="325" t="s">
        <v>145</v>
      </c>
      <c r="D11" s="326" t="s">
        <v>690</v>
      </c>
      <c r="E11" s="327" t="s">
        <v>691</v>
      </c>
      <c r="F11" s="327" t="s">
        <v>692</v>
      </c>
      <c r="G11" s="328" t="s">
        <v>693</v>
      </c>
      <c r="H11" s="328" t="s">
        <v>694</v>
      </c>
      <c r="I11" s="328" t="s">
        <v>695</v>
      </c>
      <c r="J11" s="328" t="s">
        <v>9</v>
      </c>
    </row>
    <row r="12" spans="1:17" s="239" customFormat="1" ht="33" customHeight="1" thickBot="1">
      <c r="A12" s="252" t="s">
        <v>146</v>
      </c>
      <c r="K12" s="244"/>
      <c r="M12" s="289"/>
      <c r="N12" s="290"/>
      <c r="O12" s="243"/>
      <c r="P12" s="243"/>
      <c r="Q12" s="244"/>
    </row>
    <row r="13" spans="1:10" s="167" customFormat="1" ht="12" customHeight="1">
      <c r="A13" s="467">
        <v>211</v>
      </c>
      <c r="B13" s="468" t="s">
        <v>147</v>
      </c>
      <c r="C13" s="469" t="s">
        <v>149</v>
      </c>
      <c r="D13" s="426">
        <v>42</v>
      </c>
      <c r="E13" s="99">
        <v>55.2</v>
      </c>
      <c r="F13" s="397">
        <v>2318.4</v>
      </c>
      <c r="G13" s="479">
        <f aca="true" t="shared" si="0" ref="G13:G40">+F13</f>
        <v>2318.4</v>
      </c>
      <c r="H13" s="399"/>
      <c r="I13" s="399"/>
      <c r="J13" s="480">
        <v>2318.4</v>
      </c>
    </row>
    <row r="14" spans="1:10" s="167" customFormat="1" ht="12" customHeight="1">
      <c r="A14" s="113">
        <v>211</v>
      </c>
      <c r="B14" s="384" t="s">
        <v>147</v>
      </c>
      <c r="C14" s="112" t="s">
        <v>150</v>
      </c>
      <c r="D14" s="427">
        <v>61</v>
      </c>
      <c r="E14" s="410">
        <v>2.875</v>
      </c>
      <c r="F14" s="403">
        <v>175.375</v>
      </c>
      <c r="G14" s="602">
        <f t="shared" si="0"/>
        <v>175.375</v>
      </c>
      <c r="H14" s="603"/>
      <c r="I14" s="603"/>
      <c r="J14" s="514">
        <v>175.375</v>
      </c>
    </row>
    <row r="15" spans="1:10" s="167" customFormat="1" ht="12" customHeight="1">
      <c r="A15" s="113">
        <v>211</v>
      </c>
      <c r="B15" s="384" t="s">
        <v>153</v>
      </c>
      <c r="C15" s="112" t="s">
        <v>154</v>
      </c>
      <c r="D15" s="427">
        <v>16</v>
      </c>
      <c r="E15" s="410">
        <v>32.2</v>
      </c>
      <c r="F15" s="403">
        <v>515.2</v>
      </c>
      <c r="G15" s="602">
        <f t="shared" si="0"/>
        <v>515.2</v>
      </c>
      <c r="H15" s="603"/>
      <c r="I15" s="603"/>
      <c r="J15" s="514">
        <v>515.2</v>
      </c>
    </row>
    <row r="16" spans="1:10" s="167" customFormat="1" ht="12" customHeight="1">
      <c r="A16" s="113">
        <v>211</v>
      </c>
      <c r="B16" s="384" t="s">
        <v>155</v>
      </c>
      <c r="C16" s="112" t="s">
        <v>156</v>
      </c>
      <c r="D16" s="427">
        <v>47</v>
      </c>
      <c r="E16" s="410">
        <v>6.325</v>
      </c>
      <c r="F16" s="403">
        <v>297.275</v>
      </c>
      <c r="G16" s="602">
        <f t="shared" si="0"/>
        <v>297.275</v>
      </c>
      <c r="H16" s="603"/>
      <c r="I16" s="603"/>
      <c r="J16" s="514">
        <v>297.275</v>
      </c>
    </row>
    <row r="17" spans="1:10" s="167" customFormat="1" ht="12" customHeight="1">
      <c r="A17" s="113">
        <v>211</v>
      </c>
      <c r="B17" s="384" t="s">
        <v>159</v>
      </c>
      <c r="C17" s="112" t="s">
        <v>160</v>
      </c>
      <c r="D17" s="427">
        <v>100</v>
      </c>
      <c r="E17" s="410">
        <v>14.95</v>
      </c>
      <c r="F17" s="403">
        <v>1495</v>
      </c>
      <c r="G17" s="602">
        <f t="shared" si="0"/>
        <v>1495</v>
      </c>
      <c r="H17" s="603"/>
      <c r="I17" s="603"/>
      <c r="J17" s="514">
        <v>1495</v>
      </c>
    </row>
    <row r="18" spans="1:10" s="165" customFormat="1" ht="12.75">
      <c r="A18" s="19" t="s">
        <v>165</v>
      </c>
      <c r="B18" s="386"/>
      <c r="C18" s="16"/>
      <c r="D18" s="428"/>
      <c r="E18" s="412"/>
      <c r="F18" s="407">
        <v>4801.25</v>
      </c>
      <c r="G18" s="604"/>
      <c r="H18" s="605"/>
      <c r="I18" s="605"/>
      <c r="J18" s="517">
        <v>4801.25</v>
      </c>
    </row>
    <row r="19" spans="1:10" s="167" customFormat="1" ht="12.75">
      <c r="A19" s="113">
        <v>222</v>
      </c>
      <c r="B19" s="384" t="s">
        <v>169</v>
      </c>
      <c r="C19" s="112" t="s">
        <v>179</v>
      </c>
      <c r="D19" s="427">
        <v>49</v>
      </c>
      <c r="E19" s="410">
        <v>80.5</v>
      </c>
      <c r="F19" s="410">
        <v>3944.5</v>
      </c>
      <c r="G19" s="602">
        <f t="shared" si="0"/>
        <v>3944.5</v>
      </c>
      <c r="H19" s="603"/>
      <c r="I19" s="603"/>
      <c r="J19" s="514">
        <v>3944.5</v>
      </c>
    </row>
    <row r="20" spans="1:10" s="167" customFormat="1" ht="12.75">
      <c r="A20" s="113">
        <v>222</v>
      </c>
      <c r="B20" s="384" t="s">
        <v>169</v>
      </c>
      <c r="C20" s="112" t="s">
        <v>181</v>
      </c>
      <c r="D20" s="427">
        <v>49</v>
      </c>
      <c r="E20" s="410">
        <v>172.5</v>
      </c>
      <c r="F20" s="410">
        <v>8452.5</v>
      </c>
      <c r="G20" s="602">
        <f t="shared" si="0"/>
        <v>8452.5</v>
      </c>
      <c r="H20" s="603"/>
      <c r="I20" s="603"/>
      <c r="J20" s="514">
        <v>8452.5</v>
      </c>
    </row>
    <row r="21" spans="1:10" s="167" customFormat="1" ht="12.75">
      <c r="A21" s="113">
        <v>222</v>
      </c>
      <c r="B21" s="384" t="s">
        <v>169</v>
      </c>
      <c r="C21" s="112" t="s">
        <v>182</v>
      </c>
      <c r="D21" s="427">
        <v>50</v>
      </c>
      <c r="E21" s="410">
        <v>28.75</v>
      </c>
      <c r="F21" s="410">
        <v>1437.5</v>
      </c>
      <c r="G21" s="602">
        <f t="shared" si="0"/>
        <v>1437.5</v>
      </c>
      <c r="H21" s="603"/>
      <c r="I21" s="603"/>
      <c r="J21" s="514">
        <v>1437.5</v>
      </c>
    </row>
    <row r="22" spans="1:10" s="167" customFormat="1" ht="12.75">
      <c r="A22" s="113">
        <v>222</v>
      </c>
      <c r="B22" s="384" t="s">
        <v>175</v>
      </c>
      <c r="C22" s="112" t="s">
        <v>187</v>
      </c>
      <c r="D22" s="427">
        <v>21.9</v>
      </c>
      <c r="E22" s="410">
        <v>8.05</v>
      </c>
      <c r="F22" s="410">
        <v>176.295</v>
      </c>
      <c r="G22" s="602">
        <f t="shared" si="0"/>
        <v>176.295</v>
      </c>
      <c r="H22" s="603"/>
      <c r="I22" s="603"/>
      <c r="J22" s="514">
        <v>176.295</v>
      </c>
    </row>
    <row r="23" spans="1:10" s="167" customFormat="1" ht="12.75">
      <c r="A23" s="113">
        <v>222</v>
      </c>
      <c r="B23" s="384" t="s">
        <v>169</v>
      </c>
      <c r="C23" s="112" t="s">
        <v>188</v>
      </c>
      <c r="D23" s="427">
        <v>13</v>
      </c>
      <c r="E23" s="410">
        <v>69</v>
      </c>
      <c r="F23" s="410">
        <v>897</v>
      </c>
      <c r="G23" s="602">
        <f t="shared" si="0"/>
        <v>897</v>
      </c>
      <c r="H23" s="603"/>
      <c r="I23" s="603"/>
      <c r="J23" s="514">
        <v>897</v>
      </c>
    </row>
    <row r="24" spans="1:10" s="167" customFormat="1" ht="12.75">
      <c r="A24" s="113">
        <v>222</v>
      </c>
      <c r="B24" s="384" t="s">
        <v>169</v>
      </c>
      <c r="C24" s="112" t="s">
        <v>191</v>
      </c>
      <c r="D24" s="427">
        <v>51</v>
      </c>
      <c r="E24" s="410">
        <v>74.75</v>
      </c>
      <c r="F24" s="410">
        <v>3812.25</v>
      </c>
      <c r="G24" s="602">
        <f t="shared" si="0"/>
        <v>3812.25</v>
      </c>
      <c r="H24" s="603"/>
      <c r="I24" s="603"/>
      <c r="J24" s="514">
        <v>3812.25</v>
      </c>
    </row>
    <row r="25" spans="1:10" s="165" customFormat="1" ht="12.75">
      <c r="A25" s="19" t="s">
        <v>196</v>
      </c>
      <c r="B25" s="386"/>
      <c r="C25" s="16"/>
      <c r="D25" s="428"/>
      <c r="E25" s="412"/>
      <c r="F25" s="407">
        <v>18720.045</v>
      </c>
      <c r="G25" s="604"/>
      <c r="H25" s="605"/>
      <c r="I25" s="605"/>
      <c r="J25" s="517">
        <v>18720.045</v>
      </c>
    </row>
    <row r="26" spans="1:10" s="167" customFormat="1" ht="12.75">
      <c r="A26" s="113">
        <v>231</v>
      </c>
      <c r="B26" s="384" t="s">
        <v>201</v>
      </c>
      <c r="C26" s="112" t="s">
        <v>202</v>
      </c>
      <c r="D26" s="427">
        <v>144</v>
      </c>
      <c r="E26" s="410">
        <v>21.85</v>
      </c>
      <c r="F26" s="403">
        <v>3146.4</v>
      </c>
      <c r="G26" s="602">
        <f t="shared" si="0"/>
        <v>3146.4</v>
      </c>
      <c r="H26" s="603"/>
      <c r="I26" s="603"/>
      <c r="J26" s="514">
        <v>3146.4</v>
      </c>
    </row>
    <row r="27" spans="1:10" s="167" customFormat="1" ht="12.75">
      <c r="A27" s="113">
        <v>231</v>
      </c>
      <c r="B27" s="384" t="s">
        <v>201</v>
      </c>
      <c r="C27" s="112" t="s">
        <v>203</v>
      </c>
      <c r="D27" s="427">
        <v>115</v>
      </c>
      <c r="E27" s="410">
        <v>25.3</v>
      </c>
      <c r="F27" s="403">
        <v>2909.5</v>
      </c>
      <c r="G27" s="602">
        <f t="shared" si="0"/>
        <v>2909.5</v>
      </c>
      <c r="H27" s="603"/>
      <c r="I27" s="603"/>
      <c r="J27" s="514">
        <v>2909.5</v>
      </c>
    </row>
    <row r="28" spans="1:10" s="167" customFormat="1" ht="12.75">
      <c r="A28" s="113">
        <v>231</v>
      </c>
      <c r="B28" s="384" t="s">
        <v>169</v>
      </c>
      <c r="C28" s="112" t="s">
        <v>204</v>
      </c>
      <c r="D28" s="427">
        <v>160</v>
      </c>
      <c r="E28" s="410">
        <v>8.05</v>
      </c>
      <c r="F28" s="403">
        <v>1288</v>
      </c>
      <c r="G28" s="602">
        <f t="shared" si="0"/>
        <v>1288</v>
      </c>
      <c r="H28" s="603"/>
      <c r="I28" s="603"/>
      <c r="J28" s="514">
        <v>1288</v>
      </c>
    </row>
    <row r="29" spans="1:10" s="165" customFormat="1" ht="12.75">
      <c r="A29" s="18" t="s">
        <v>209</v>
      </c>
      <c r="B29" s="125"/>
      <c r="C29" s="16"/>
      <c r="D29" s="428"/>
      <c r="E29" s="412"/>
      <c r="F29" s="412">
        <v>7343.9</v>
      </c>
      <c r="G29" s="604"/>
      <c r="H29" s="605"/>
      <c r="I29" s="605"/>
      <c r="J29" s="517">
        <v>7343.9</v>
      </c>
    </row>
    <row r="30" spans="1:10" s="167" customFormat="1" ht="12.75">
      <c r="A30" s="114">
        <v>233</v>
      </c>
      <c r="B30" s="389" t="s">
        <v>169</v>
      </c>
      <c r="C30" s="112" t="s">
        <v>216</v>
      </c>
      <c r="D30" s="427">
        <v>100</v>
      </c>
      <c r="E30" s="410">
        <v>5.175</v>
      </c>
      <c r="F30" s="403">
        <v>517.5</v>
      </c>
      <c r="G30" s="602">
        <f t="shared" si="0"/>
        <v>517.5</v>
      </c>
      <c r="H30" s="603"/>
      <c r="I30" s="603"/>
      <c r="J30" s="514">
        <v>517.5</v>
      </c>
    </row>
    <row r="31" spans="1:10" s="167" customFormat="1" ht="12.75">
      <c r="A31" s="113">
        <v>233</v>
      </c>
      <c r="B31" s="384" t="s">
        <v>169</v>
      </c>
      <c r="C31" s="112" t="s">
        <v>217</v>
      </c>
      <c r="D31" s="427">
        <v>599</v>
      </c>
      <c r="E31" s="410">
        <v>0.92</v>
      </c>
      <c r="F31" s="403">
        <v>551.08</v>
      </c>
      <c r="G31" s="602">
        <f t="shared" si="0"/>
        <v>551.08</v>
      </c>
      <c r="H31" s="603"/>
      <c r="I31" s="603"/>
      <c r="J31" s="514">
        <v>551.08</v>
      </c>
    </row>
    <row r="32" spans="1:10" s="167" customFormat="1" ht="12.75">
      <c r="A32" s="113">
        <v>233</v>
      </c>
      <c r="B32" s="384" t="s">
        <v>169</v>
      </c>
      <c r="C32" s="112" t="s">
        <v>218</v>
      </c>
      <c r="D32" s="427">
        <v>1200</v>
      </c>
      <c r="E32" s="410">
        <v>1.955</v>
      </c>
      <c r="F32" s="403">
        <v>2346</v>
      </c>
      <c r="G32" s="602">
        <f t="shared" si="0"/>
        <v>2346</v>
      </c>
      <c r="H32" s="603"/>
      <c r="I32" s="603"/>
      <c r="J32" s="514">
        <v>2346</v>
      </c>
    </row>
    <row r="33" spans="1:10" s="165" customFormat="1" ht="12.75">
      <c r="A33" s="18" t="s">
        <v>228</v>
      </c>
      <c r="B33" s="125"/>
      <c r="C33" s="16"/>
      <c r="D33" s="428"/>
      <c r="E33" s="412"/>
      <c r="F33" s="407">
        <v>3414.58</v>
      </c>
      <c r="G33" s="604"/>
      <c r="H33" s="605"/>
      <c r="I33" s="605"/>
      <c r="J33" s="517">
        <v>3414.58</v>
      </c>
    </row>
    <row r="34" spans="1:10" s="167" customFormat="1" ht="12.75">
      <c r="A34" s="113">
        <v>234</v>
      </c>
      <c r="B34" s="384" t="s">
        <v>233</v>
      </c>
      <c r="C34" s="112" t="s">
        <v>234</v>
      </c>
      <c r="D34" s="427">
        <v>189</v>
      </c>
      <c r="E34" s="410">
        <v>1.495</v>
      </c>
      <c r="F34" s="403">
        <v>282.555</v>
      </c>
      <c r="G34" s="602">
        <f t="shared" si="0"/>
        <v>282.555</v>
      </c>
      <c r="H34" s="603"/>
      <c r="I34" s="603"/>
      <c r="J34" s="514">
        <v>282.555</v>
      </c>
    </row>
    <row r="35" spans="1:10" s="167" customFormat="1" ht="12.75">
      <c r="A35" s="113">
        <v>234</v>
      </c>
      <c r="B35" s="384" t="s">
        <v>235</v>
      </c>
      <c r="C35" s="112" t="s">
        <v>236</v>
      </c>
      <c r="D35" s="427">
        <v>100</v>
      </c>
      <c r="E35" s="410">
        <v>5.75</v>
      </c>
      <c r="F35" s="403">
        <v>575</v>
      </c>
      <c r="G35" s="602">
        <f t="shared" si="0"/>
        <v>575</v>
      </c>
      <c r="H35" s="603"/>
      <c r="I35" s="603"/>
      <c r="J35" s="514">
        <v>575</v>
      </c>
    </row>
    <row r="36" spans="1:10" s="167" customFormat="1" ht="12.75">
      <c r="A36" s="113">
        <v>234</v>
      </c>
      <c r="B36" s="384" t="s">
        <v>237</v>
      </c>
      <c r="C36" s="112" t="s">
        <v>238</v>
      </c>
      <c r="D36" s="427">
        <v>4</v>
      </c>
      <c r="E36" s="410">
        <v>3.45</v>
      </c>
      <c r="F36" s="403">
        <v>13.8</v>
      </c>
      <c r="G36" s="602">
        <f t="shared" si="0"/>
        <v>13.8</v>
      </c>
      <c r="H36" s="603"/>
      <c r="I36" s="603"/>
      <c r="J36" s="514">
        <v>13.8</v>
      </c>
    </row>
    <row r="37" spans="1:10" s="167" customFormat="1" ht="12.75">
      <c r="A37" s="113">
        <v>234</v>
      </c>
      <c r="B37" s="384" t="s">
        <v>239</v>
      </c>
      <c r="C37" s="112" t="s">
        <v>240</v>
      </c>
      <c r="D37" s="427">
        <v>18</v>
      </c>
      <c r="E37" s="410">
        <v>88.55</v>
      </c>
      <c r="F37" s="403">
        <v>1593.9</v>
      </c>
      <c r="G37" s="602">
        <f t="shared" si="0"/>
        <v>1593.9</v>
      </c>
      <c r="H37" s="603"/>
      <c r="I37" s="603"/>
      <c r="J37" s="514">
        <v>1593.9</v>
      </c>
    </row>
    <row r="38" spans="1:10" s="167" customFormat="1" ht="12.75">
      <c r="A38" s="113">
        <v>234</v>
      </c>
      <c r="B38" s="384" t="s">
        <v>239</v>
      </c>
      <c r="C38" s="112" t="s">
        <v>241</v>
      </c>
      <c r="D38" s="427">
        <v>19</v>
      </c>
      <c r="E38" s="410">
        <v>38.5825</v>
      </c>
      <c r="F38" s="403">
        <v>733.0675</v>
      </c>
      <c r="G38" s="602">
        <f t="shared" si="0"/>
        <v>733.0675</v>
      </c>
      <c r="H38" s="603"/>
      <c r="I38" s="603"/>
      <c r="J38" s="514">
        <v>733.0675</v>
      </c>
    </row>
    <row r="39" spans="1:10" s="167" customFormat="1" ht="12.75">
      <c r="A39" s="113">
        <v>234</v>
      </c>
      <c r="B39" s="389" t="s">
        <v>239</v>
      </c>
      <c r="C39" s="112" t="s">
        <v>242</v>
      </c>
      <c r="D39" s="427">
        <v>16</v>
      </c>
      <c r="E39" s="410">
        <v>105.8</v>
      </c>
      <c r="F39" s="403">
        <v>1692.8</v>
      </c>
      <c r="G39" s="602">
        <f t="shared" si="0"/>
        <v>1692.8</v>
      </c>
      <c r="H39" s="603"/>
      <c r="I39" s="603"/>
      <c r="J39" s="514">
        <v>1692.8</v>
      </c>
    </row>
    <row r="40" spans="1:10" s="167" customFormat="1" ht="12.75">
      <c r="A40" s="113">
        <v>234</v>
      </c>
      <c r="B40" s="389" t="s">
        <v>239</v>
      </c>
      <c r="C40" s="112" t="s">
        <v>244</v>
      </c>
      <c r="D40" s="427">
        <v>12</v>
      </c>
      <c r="E40" s="410">
        <v>79.35</v>
      </c>
      <c r="F40" s="403">
        <v>952.2</v>
      </c>
      <c r="G40" s="602">
        <f t="shared" si="0"/>
        <v>952.2</v>
      </c>
      <c r="H40" s="603"/>
      <c r="I40" s="603"/>
      <c r="J40" s="514">
        <v>952.2</v>
      </c>
    </row>
    <row r="41" spans="1:10" s="167" customFormat="1" ht="12.75">
      <c r="A41" s="113">
        <v>234</v>
      </c>
      <c r="B41" s="389" t="s">
        <v>239</v>
      </c>
      <c r="C41" s="112" t="s">
        <v>245</v>
      </c>
      <c r="D41" s="427">
        <v>2</v>
      </c>
      <c r="E41" s="410">
        <v>57.5</v>
      </c>
      <c r="F41" s="403">
        <v>115</v>
      </c>
      <c r="G41" s="602">
        <f aca="true" t="shared" si="1" ref="G41:G70">+F41</f>
        <v>115</v>
      </c>
      <c r="H41" s="603"/>
      <c r="I41" s="603"/>
      <c r="J41" s="514">
        <v>115</v>
      </c>
    </row>
    <row r="42" spans="1:10" s="167" customFormat="1" ht="12.75">
      <c r="A42" s="113">
        <v>234</v>
      </c>
      <c r="B42" s="384" t="s">
        <v>248</v>
      </c>
      <c r="C42" s="112" t="s">
        <v>250</v>
      </c>
      <c r="D42" s="427">
        <v>1</v>
      </c>
      <c r="E42" s="410">
        <v>46</v>
      </c>
      <c r="F42" s="403">
        <v>46</v>
      </c>
      <c r="G42" s="602">
        <f t="shared" si="1"/>
        <v>46</v>
      </c>
      <c r="H42" s="603"/>
      <c r="I42" s="603"/>
      <c r="J42" s="514">
        <v>46</v>
      </c>
    </row>
    <row r="43" spans="1:10" s="167" customFormat="1" ht="12.75">
      <c r="A43" s="113">
        <v>234</v>
      </c>
      <c r="B43" s="384" t="s">
        <v>246</v>
      </c>
      <c r="C43" s="112" t="s">
        <v>251</v>
      </c>
      <c r="D43" s="427">
        <v>20</v>
      </c>
      <c r="E43" s="410">
        <v>39</v>
      </c>
      <c r="F43" s="403">
        <v>780</v>
      </c>
      <c r="G43" s="602">
        <f t="shared" si="1"/>
        <v>780</v>
      </c>
      <c r="H43" s="603"/>
      <c r="I43" s="603"/>
      <c r="J43" s="514">
        <v>780</v>
      </c>
    </row>
    <row r="44" spans="1:10" s="165" customFormat="1" ht="12.75">
      <c r="A44" s="18" t="s">
        <v>252</v>
      </c>
      <c r="B44" s="125"/>
      <c r="C44" s="16"/>
      <c r="D44" s="428"/>
      <c r="E44" s="412"/>
      <c r="F44" s="407">
        <v>6784.3225</v>
      </c>
      <c r="G44" s="604"/>
      <c r="H44" s="605"/>
      <c r="I44" s="605"/>
      <c r="J44" s="517">
        <v>6784.3225</v>
      </c>
    </row>
    <row r="45" spans="1:10" s="167" customFormat="1" ht="12.75">
      <c r="A45" s="113">
        <v>244</v>
      </c>
      <c r="B45" s="384" t="s">
        <v>169</v>
      </c>
      <c r="C45" s="112" t="s">
        <v>256</v>
      </c>
      <c r="D45" s="427">
        <v>1.93332</v>
      </c>
      <c r="E45" s="410">
        <v>300</v>
      </c>
      <c r="F45" s="403">
        <v>579.996</v>
      </c>
      <c r="G45" s="602">
        <f t="shared" si="1"/>
        <v>579.996</v>
      </c>
      <c r="H45" s="603"/>
      <c r="I45" s="603"/>
      <c r="J45" s="514">
        <v>579.996</v>
      </c>
    </row>
    <row r="46" spans="1:10" s="167" customFormat="1" ht="12.75">
      <c r="A46" s="113">
        <v>244</v>
      </c>
      <c r="B46" s="384" t="s">
        <v>169</v>
      </c>
      <c r="C46" s="112" t="s">
        <v>257</v>
      </c>
      <c r="D46" s="427">
        <v>20</v>
      </c>
      <c r="E46" s="410">
        <v>805</v>
      </c>
      <c r="F46" s="403">
        <v>16100</v>
      </c>
      <c r="G46" s="602">
        <f t="shared" si="1"/>
        <v>16100</v>
      </c>
      <c r="H46" s="603"/>
      <c r="I46" s="603"/>
      <c r="J46" s="514">
        <v>16100</v>
      </c>
    </row>
    <row r="47" spans="1:10" s="167" customFormat="1" ht="12.75">
      <c r="A47" s="113">
        <v>244</v>
      </c>
      <c r="B47" s="384" t="s">
        <v>169</v>
      </c>
      <c r="C47" s="112" t="s">
        <v>258</v>
      </c>
      <c r="D47" s="427">
        <v>22</v>
      </c>
      <c r="E47" s="410">
        <v>1380</v>
      </c>
      <c r="F47" s="403">
        <v>30360</v>
      </c>
      <c r="G47" s="602">
        <f t="shared" si="1"/>
        <v>30360</v>
      </c>
      <c r="H47" s="603"/>
      <c r="I47" s="603"/>
      <c r="J47" s="514">
        <v>30360</v>
      </c>
    </row>
    <row r="48" spans="1:10" s="165" customFormat="1" ht="12.75">
      <c r="A48" s="21" t="s">
        <v>259</v>
      </c>
      <c r="B48" s="386"/>
      <c r="C48" s="16"/>
      <c r="D48" s="428"/>
      <c r="E48" s="412"/>
      <c r="F48" s="412">
        <v>47039.996</v>
      </c>
      <c r="G48" s="604"/>
      <c r="H48" s="605"/>
      <c r="I48" s="605"/>
      <c r="J48" s="517">
        <v>47039.996</v>
      </c>
    </row>
    <row r="49" spans="1:10" s="167" customFormat="1" ht="12.75">
      <c r="A49" s="113">
        <v>254</v>
      </c>
      <c r="B49" s="384" t="s">
        <v>166</v>
      </c>
      <c r="C49" s="112" t="s">
        <v>265</v>
      </c>
      <c r="D49" s="427">
        <v>1841</v>
      </c>
      <c r="E49" s="410">
        <v>25.3</v>
      </c>
      <c r="F49" s="403">
        <v>46577.3</v>
      </c>
      <c r="G49" s="602">
        <f t="shared" si="1"/>
        <v>46577.3</v>
      </c>
      <c r="H49" s="603"/>
      <c r="I49" s="603"/>
      <c r="J49" s="514">
        <v>46577.3</v>
      </c>
    </row>
    <row r="50" spans="1:10" s="165" customFormat="1" ht="12.75">
      <c r="A50" s="18" t="s">
        <v>266</v>
      </c>
      <c r="B50" s="125"/>
      <c r="C50" s="16"/>
      <c r="D50" s="428"/>
      <c r="E50" s="412"/>
      <c r="F50" s="407">
        <v>46577.3</v>
      </c>
      <c r="G50" s="604"/>
      <c r="H50" s="605"/>
      <c r="I50" s="605"/>
      <c r="J50" s="517">
        <v>46577.3</v>
      </c>
    </row>
    <row r="51" spans="1:10" s="167" customFormat="1" ht="12.75">
      <c r="A51" s="113">
        <v>256</v>
      </c>
      <c r="B51" s="384" t="s">
        <v>260</v>
      </c>
      <c r="C51" s="112" t="s">
        <v>273</v>
      </c>
      <c r="D51" s="427">
        <v>18113.91</v>
      </c>
      <c r="E51" s="410">
        <v>4.6</v>
      </c>
      <c r="F51" s="403">
        <v>83323.98599999999</v>
      </c>
      <c r="G51" s="602">
        <f t="shared" si="1"/>
        <v>83323.98599999999</v>
      </c>
      <c r="H51" s="603"/>
      <c r="I51" s="603"/>
      <c r="J51" s="514">
        <v>83323.98599999999</v>
      </c>
    </row>
    <row r="52" spans="1:10" s="167" customFormat="1" ht="12.75">
      <c r="A52" s="113">
        <v>256</v>
      </c>
      <c r="B52" s="384" t="s">
        <v>260</v>
      </c>
      <c r="C52" s="112" t="s">
        <v>274</v>
      </c>
      <c r="D52" s="427">
        <v>100</v>
      </c>
      <c r="E52" s="410">
        <v>46</v>
      </c>
      <c r="F52" s="403">
        <v>4600</v>
      </c>
      <c r="G52" s="602">
        <f t="shared" si="1"/>
        <v>4600</v>
      </c>
      <c r="H52" s="603"/>
      <c r="I52" s="603"/>
      <c r="J52" s="514">
        <v>4600</v>
      </c>
    </row>
    <row r="53" spans="1:10" s="165" customFormat="1" ht="12.75">
      <c r="A53" s="18" t="s">
        <v>275</v>
      </c>
      <c r="B53" s="125"/>
      <c r="C53" s="16"/>
      <c r="D53" s="428"/>
      <c r="E53" s="412"/>
      <c r="F53" s="407">
        <v>87923.98599999999</v>
      </c>
      <c r="G53" s="604"/>
      <c r="H53" s="605"/>
      <c r="I53" s="605"/>
      <c r="J53" s="517">
        <v>87923.98599999999</v>
      </c>
    </row>
    <row r="54" spans="1:10" s="167" customFormat="1" ht="12.75">
      <c r="A54" s="113">
        <v>258</v>
      </c>
      <c r="B54" s="384" t="s">
        <v>169</v>
      </c>
      <c r="C54" s="112" t="s">
        <v>276</v>
      </c>
      <c r="D54" s="427">
        <v>20</v>
      </c>
      <c r="E54" s="435">
        <v>3.6</v>
      </c>
      <c r="F54" s="403">
        <v>72</v>
      </c>
      <c r="G54" s="602">
        <f t="shared" si="1"/>
        <v>72</v>
      </c>
      <c r="H54" s="603"/>
      <c r="I54" s="603"/>
      <c r="J54" s="514">
        <v>72</v>
      </c>
    </row>
    <row r="55" spans="1:10" s="167" customFormat="1" ht="12.75">
      <c r="A55" s="113">
        <v>258</v>
      </c>
      <c r="B55" s="384" t="s">
        <v>169</v>
      </c>
      <c r="C55" s="112" t="s">
        <v>277</v>
      </c>
      <c r="D55" s="427">
        <v>60</v>
      </c>
      <c r="E55" s="435">
        <v>6</v>
      </c>
      <c r="F55" s="403">
        <v>360</v>
      </c>
      <c r="G55" s="602">
        <f t="shared" si="1"/>
        <v>360</v>
      </c>
      <c r="H55" s="603"/>
      <c r="I55" s="603"/>
      <c r="J55" s="514">
        <v>360</v>
      </c>
    </row>
    <row r="56" spans="1:10" s="167" customFormat="1" ht="12.75">
      <c r="A56" s="113">
        <v>258</v>
      </c>
      <c r="B56" s="384" t="s">
        <v>169</v>
      </c>
      <c r="C56" s="112" t="s">
        <v>282</v>
      </c>
      <c r="D56" s="427">
        <v>8</v>
      </c>
      <c r="E56" s="435">
        <v>24</v>
      </c>
      <c r="F56" s="403">
        <v>192</v>
      </c>
      <c r="G56" s="602">
        <f t="shared" si="1"/>
        <v>192</v>
      </c>
      <c r="H56" s="603"/>
      <c r="I56" s="603"/>
      <c r="J56" s="514">
        <v>192</v>
      </c>
    </row>
    <row r="57" spans="1:10" s="165" customFormat="1" ht="12.75">
      <c r="A57" s="21" t="s">
        <v>284</v>
      </c>
      <c r="B57" s="125"/>
      <c r="C57" s="16"/>
      <c r="D57" s="428"/>
      <c r="E57" s="412"/>
      <c r="F57" s="412">
        <v>624</v>
      </c>
      <c r="G57" s="604"/>
      <c r="H57" s="605"/>
      <c r="I57" s="605"/>
      <c r="J57" s="517">
        <v>624</v>
      </c>
    </row>
    <row r="58" spans="1:10" s="167" customFormat="1" ht="12.75">
      <c r="A58" s="113">
        <v>275</v>
      </c>
      <c r="B58" s="384" t="s">
        <v>285</v>
      </c>
      <c r="C58" s="112" t="s">
        <v>286</v>
      </c>
      <c r="D58" s="427">
        <v>1</v>
      </c>
      <c r="E58" s="410">
        <v>8.05</v>
      </c>
      <c r="F58" s="403">
        <v>8.05</v>
      </c>
      <c r="G58" s="602">
        <f t="shared" si="1"/>
        <v>8.05</v>
      </c>
      <c r="H58" s="603"/>
      <c r="I58" s="603"/>
      <c r="J58" s="514">
        <v>8.05</v>
      </c>
    </row>
    <row r="59" spans="1:10" s="167" customFormat="1" ht="12.75">
      <c r="A59" s="113">
        <v>275</v>
      </c>
      <c r="B59" s="384" t="s">
        <v>285</v>
      </c>
      <c r="C59" s="112" t="s">
        <v>287</v>
      </c>
      <c r="D59" s="427">
        <v>1</v>
      </c>
      <c r="E59" s="410">
        <v>8.625</v>
      </c>
      <c r="F59" s="403">
        <v>8.625</v>
      </c>
      <c r="G59" s="602">
        <f t="shared" si="1"/>
        <v>8.625</v>
      </c>
      <c r="H59" s="603"/>
      <c r="I59" s="603"/>
      <c r="J59" s="514">
        <v>8.625</v>
      </c>
    </row>
    <row r="60" spans="1:10" s="167" customFormat="1" ht="12.75">
      <c r="A60" s="113">
        <v>275</v>
      </c>
      <c r="B60" s="384" t="s">
        <v>285</v>
      </c>
      <c r="C60" s="112" t="s">
        <v>288</v>
      </c>
      <c r="D60" s="427">
        <v>1</v>
      </c>
      <c r="E60" s="410">
        <v>14.95</v>
      </c>
      <c r="F60" s="403">
        <v>14.95</v>
      </c>
      <c r="G60" s="602">
        <f t="shared" si="1"/>
        <v>14.95</v>
      </c>
      <c r="H60" s="603"/>
      <c r="I60" s="603"/>
      <c r="J60" s="514">
        <v>14.95</v>
      </c>
    </row>
    <row r="61" spans="1:10" s="167" customFormat="1" ht="12.75">
      <c r="A61" s="113">
        <v>275</v>
      </c>
      <c r="B61" s="384" t="s">
        <v>285</v>
      </c>
      <c r="C61" s="112" t="s">
        <v>291</v>
      </c>
      <c r="D61" s="427">
        <v>1</v>
      </c>
      <c r="E61" s="410">
        <v>11.5</v>
      </c>
      <c r="F61" s="403">
        <v>11.5</v>
      </c>
      <c r="G61" s="602">
        <f t="shared" si="1"/>
        <v>11.5</v>
      </c>
      <c r="H61" s="603"/>
      <c r="I61" s="603"/>
      <c r="J61" s="514">
        <v>11.5</v>
      </c>
    </row>
    <row r="62" spans="1:10" s="165" customFormat="1" ht="12.75">
      <c r="A62" s="21" t="s">
        <v>294</v>
      </c>
      <c r="B62" s="386"/>
      <c r="C62" s="16"/>
      <c r="D62" s="428"/>
      <c r="E62" s="412"/>
      <c r="F62" s="407">
        <v>43.125</v>
      </c>
      <c r="G62" s="604"/>
      <c r="H62" s="605"/>
      <c r="I62" s="605"/>
      <c r="J62" s="517">
        <v>43.125</v>
      </c>
    </row>
    <row r="63" spans="1:10" s="167" customFormat="1" ht="12.75">
      <c r="A63" s="116">
        <v>279</v>
      </c>
      <c r="B63" s="392" t="s">
        <v>285</v>
      </c>
      <c r="C63" s="117" t="s">
        <v>295</v>
      </c>
      <c r="D63" s="427">
        <v>6</v>
      </c>
      <c r="E63" s="410">
        <v>9.2</v>
      </c>
      <c r="F63" s="414">
        <v>55.2</v>
      </c>
      <c r="G63" s="602">
        <f t="shared" si="1"/>
        <v>55.2</v>
      </c>
      <c r="H63" s="603"/>
      <c r="I63" s="603"/>
      <c r="J63" s="514">
        <v>55.2</v>
      </c>
    </row>
    <row r="64" spans="1:10" s="167" customFormat="1" ht="12.75">
      <c r="A64" s="118">
        <v>279</v>
      </c>
      <c r="B64" s="392" t="s">
        <v>285</v>
      </c>
      <c r="C64" s="117" t="s">
        <v>296</v>
      </c>
      <c r="D64" s="427">
        <v>2</v>
      </c>
      <c r="E64" s="410">
        <v>161</v>
      </c>
      <c r="F64" s="414">
        <v>322</v>
      </c>
      <c r="G64" s="602">
        <f t="shared" si="1"/>
        <v>322</v>
      </c>
      <c r="H64" s="603"/>
      <c r="I64" s="603"/>
      <c r="J64" s="514">
        <v>322</v>
      </c>
    </row>
    <row r="65" spans="1:10" s="165" customFormat="1" ht="12.75">
      <c r="A65" s="26" t="s">
        <v>297</v>
      </c>
      <c r="B65" s="393"/>
      <c r="C65" s="22"/>
      <c r="D65" s="428"/>
      <c r="E65" s="412"/>
      <c r="F65" s="417">
        <v>377.2</v>
      </c>
      <c r="G65" s="604"/>
      <c r="H65" s="605"/>
      <c r="I65" s="605"/>
      <c r="J65" s="517">
        <v>377.2</v>
      </c>
    </row>
    <row r="66" spans="1:10" s="167" customFormat="1" ht="12.75">
      <c r="A66" s="113">
        <v>291</v>
      </c>
      <c r="B66" s="384" t="s">
        <v>285</v>
      </c>
      <c r="C66" s="112" t="s">
        <v>298</v>
      </c>
      <c r="D66" s="427">
        <v>48</v>
      </c>
      <c r="E66" s="410">
        <v>6.325</v>
      </c>
      <c r="F66" s="403">
        <v>303.6</v>
      </c>
      <c r="G66" s="602">
        <f t="shared" si="1"/>
        <v>303.6</v>
      </c>
      <c r="H66" s="603"/>
      <c r="I66" s="603"/>
      <c r="J66" s="514">
        <v>303.6</v>
      </c>
    </row>
    <row r="67" spans="1:10" s="167" customFormat="1" ht="12.75">
      <c r="A67" s="113">
        <v>291</v>
      </c>
      <c r="B67" s="384" t="s">
        <v>285</v>
      </c>
      <c r="C67" s="112" t="s">
        <v>299</v>
      </c>
      <c r="D67" s="427">
        <v>48</v>
      </c>
      <c r="E67" s="410">
        <v>8.05</v>
      </c>
      <c r="F67" s="403">
        <v>386.4</v>
      </c>
      <c r="G67" s="602">
        <f t="shared" si="1"/>
        <v>386.4</v>
      </c>
      <c r="H67" s="603"/>
      <c r="I67" s="603"/>
      <c r="J67" s="514">
        <v>386.4</v>
      </c>
    </row>
    <row r="68" spans="1:10" s="167" customFormat="1" ht="12.75">
      <c r="A68" s="113">
        <v>291</v>
      </c>
      <c r="B68" s="384" t="s">
        <v>260</v>
      </c>
      <c r="C68" s="112" t="s">
        <v>262</v>
      </c>
      <c r="D68" s="427">
        <v>48</v>
      </c>
      <c r="E68" s="410">
        <v>6.9</v>
      </c>
      <c r="F68" s="403">
        <v>331.2</v>
      </c>
      <c r="G68" s="602">
        <f t="shared" si="1"/>
        <v>331.2</v>
      </c>
      <c r="H68" s="603"/>
      <c r="I68" s="603"/>
      <c r="J68" s="514">
        <v>331.2</v>
      </c>
    </row>
    <row r="69" spans="1:10" s="167" customFormat="1" ht="12.75">
      <c r="A69" s="113">
        <v>291</v>
      </c>
      <c r="B69" s="384" t="s">
        <v>300</v>
      </c>
      <c r="C69" s="112" t="s">
        <v>301</v>
      </c>
      <c r="D69" s="427">
        <v>48</v>
      </c>
      <c r="E69" s="410">
        <v>5.75</v>
      </c>
      <c r="F69" s="403">
        <v>276</v>
      </c>
      <c r="G69" s="602">
        <f t="shared" si="1"/>
        <v>276</v>
      </c>
      <c r="H69" s="603"/>
      <c r="I69" s="603"/>
      <c r="J69" s="514">
        <v>276</v>
      </c>
    </row>
    <row r="70" spans="1:10" s="167" customFormat="1" ht="12.75">
      <c r="A70" s="113">
        <v>291</v>
      </c>
      <c r="B70" s="384" t="s">
        <v>285</v>
      </c>
      <c r="C70" s="112" t="s">
        <v>302</v>
      </c>
      <c r="D70" s="427">
        <v>46</v>
      </c>
      <c r="E70" s="410">
        <v>11.5</v>
      </c>
      <c r="F70" s="403">
        <v>529</v>
      </c>
      <c r="G70" s="602">
        <f t="shared" si="1"/>
        <v>529</v>
      </c>
      <c r="H70" s="603"/>
      <c r="I70" s="603"/>
      <c r="J70" s="514">
        <v>529</v>
      </c>
    </row>
    <row r="71" spans="1:10" s="167" customFormat="1" ht="12.75">
      <c r="A71" s="113">
        <v>291</v>
      </c>
      <c r="B71" s="384" t="s">
        <v>285</v>
      </c>
      <c r="C71" s="112" t="s">
        <v>303</v>
      </c>
      <c r="D71" s="427">
        <v>48</v>
      </c>
      <c r="E71" s="410">
        <v>6.9</v>
      </c>
      <c r="F71" s="403">
        <v>331.2</v>
      </c>
      <c r="G71" s="602">
        <f aca="true" t="shared" si="2" ref="G71:G102">+F71</f>
        <v>331.2</v>
      </c>
      <c r="H71" s="603"/>
      <c r="I71" s="603"/>
      <c r="J71" s="514">
        <v>331.2</v>
      </c>
    </row>
    <row r="72" spans="1:10" s="167" customFormat="1" ht="12.75">
      <c r="A72" s="113">
        <v>291</v>
      </c>
      <c r="B72" s="384" t="s">
        <v>285</v>
      </c>
      <c r="C72" s="112" t="s">
        <v>304</v>
      </c>
      <c r="D72" s="427">
        <v>48</v>
      </c>
      <c r="E72" s="410">
        <v>12.65</v>
      </c>
      <c r="F72" s="403">
        <v>607.2</v>
      </c>
      <c r="G72" s="602">
        <f t="shared" si="2"/>
        <v>607.2</v>
      </c>
      <c r="H72" s="603"/>
      <c r="I72" s="603"/>
      <c r="J72" s="514">
        <v>607.2</v>
      </c>
    </row>
    <row r="73" spans="1:10" s="167" customFormat="1" ht="12.75">
      <c r="A73" s="113">
        <v>291</v>
      </c>
      <c r="B73" s="384" t="s">
        <v>285</v>
      </c>
      <c r="C73" s="112" t="s">
        <v>305</v>
      </c>
      <c r="D73" s="427">
        <v>48</v>
      </c>
      <c r="E73" s="410">
        <v>3.45</v>
      </c>
      <c r="F73" s="403">
        <v>165.6</v>
      </c>
      <c r="G73" s="602">
        <f t="shared" si="2"/>
        <v>165.6</v>
      </c>
      <c r="H73" s="603"/>
      <c r="I73" s="603"/>
      <c r="J73" s="514">
        <v>165.6</v>
      </c>
    </row>
    <row r="74" spans="1:10" s="167" customFormat="1" ht="12.75">
      <c r="A74" s="113">
        <v>291</v>
      </c>
      <c r="B74" s="384" t="s">
        <v>285</v>
      </c>
      <c r="C74" s="112" t="s">
        <v>306</v>
      </c>
      <c r="D74" s="427">
        <v>48</v>
      </c>
      <c r="E74" s="410">
        <v>5.75</v>
      </c>
      <c r="F74" s="403">
        <v>276</v>
      </c>
      <c r="G74" s="602">
        <f t="shared" si="2"/>
        <v>276</v>
      </c>
      <c r="H74" s="603"/>
      <c r="I74" s="603"/>
      <c r="J74" s="514">
        <v>276</v>
      </c>
    </row>
    <row r="75" spans="1:10" s="167" customFormat="1" ht="12.75">
      <c r="A75" s="113">
        <v>291</v>
      </c>
      <c r="B75" s="384" t="s">
        <v>285</v>
      </c>
      <c r="C75" s="112" t="s">
        <v>307</v>
      </c>
      <c r="D75" s="427">
        <v>48</v>
      </c>
      <c r="E75" s="410">
        <v>5.175</v>
      </c>
      <c r="F75" s="403">
        <v>248.4</v>
      </c>
      <c r="G75" s="602">
        <f t="shared" si="2"/>
        <v>248.4</v>
      </c>
      <c r="H75" s="603"/>
      <c r="I75" s="603"/>
      <c r="J75" s="514">
        <v>248.4</v>
      </c>
    </row>
    <row r="76" spans="1:10" s="165" customFormat="1" ht="12.75">
      <c r="A76" s="21" t="s">
        <v>308</v>
      </c>
      <c r="B76" s="386"/>
      <c r="C76" s="16"/>
      <c r="D76" s="428"/>
      <c r="E76" s="412"/>
      <c r="F76" s="407">
        <v>3454.6</v>
      </c>
      <c r="G76" s="604"/>
      <c r="H76" s="605"/>
      <c r="I76" s="605"/>
      <c r="J76" s="517">
        <v>3454.6</v>
      </c>
    </row>
    <row r="77" spans="1:10" s="167" customFormat="1" ht="12.75">
      <c r="A77" s="113">
        <v>292</v>
      </c>
      <c r="B77" s="384" t="s">
        <v>309</v>
      </c>
      <c r="C77" s="112" t="s">
        <v>310</v>
      </c>
      <c r="D77" s="427">
        <v>4</v>
      </c>
      <c r="E77" s="419">
        <v>39.1</v>
      </c>
      <c r="F77" s="403">
        <v>156.4</v>
      </c>
      <c r="G77" s="602">
        <f t="shared" si="2"/>
        <v>156.4</v>
      </c>
      <c r="H77" s="603"/>
      <c r="I77" s="603"/>
      <c r="J77" s="514">
        <v>156.4</v>
      </c>
    </row>
    <row r="78" spans="1:10" s="167" customFormat="1" ht="12.75">
      <c r="A78" s="113">
        <v>292</v>
      </c>
      <c r="B78" s="384" t="s">
        <v>309</v>
      </c>
      <c r="C78" s="112" t="s">
        <v>311</v>
      </c>
      <c r="D78" s="427">
        <v>2</v>
      </c>
      <c r="E78" s="419">
        <v>87.4</v>
      </c>
      <c r="F78" s="403">
        <v>174.8</v>
      </c>
      <c r="G78" s="602">
        <f t="shared" si="2"/>
        <v>174.8</v>
      </c>
      <c r="H78" s="603"/>
      <c r="I78" s="603"/>
      <c r="J78" s="514">
        <v>174.8</v>
      </c>
    </row>
    <row r="79" spans="1:10" s="167" customFormat="1" ht="12.75">
      <c r="A79" s="113">
        <v>292</v>
      </c>
      <c r="B79" s="384" t="s">
        <v>309</v>
      </c>
      <c r="C79" s="112" t="s">
        <v>314</v>
      </c>
      <c r="D79" s="427">
        <v>4</v>
      </c>
      <c r="E79" s="419">
        <v>2.8175</v>
      </c>
      <c r="F79" s="403">
        <v>11.27</v>
      </c>
      <c r="G79" s="602">
        <f t="shared" si="2"/>
        <v>11.27</v>
      </c>
      <c r="H79" s="603"/>
      <c r="I79" s="603"/>
      <c r="J79" s="514">
        <v>11.27</v>
      </c>
    </row>
    <row r="80" spans="1:10" s="167" customFormat="1" ht="12.75">
      <c r="A80" s="113">
        <v>292</v>
      </c>
      <c r="B80" s="384" t="s">
        <v>309</v>
      </c>
      <c r="C80" s="112" t="s">
        <v>315</v>
      </c>
      <c r="D80" s="427">
        <v>2</v>
      </c>
      <c r="E80" s="419">
        <v>20.125</v>
      </c>
      <c r="F80" s="403">
        <v>40.25</v>
      </c>
      <c r="G80" s="602">
        <f t="shared" si="2"/>
        <v>40.25</v>
      </c>
      <c r="H80" s="603"/>
      <c r="I80" s="603"/>
      <c r="J80" s="514">
        <v>40.25</v>
      </c>
    </row>
    <row r="81" spans="1:10" s="167" customFormat="1" ht="24">
      <c r="A81" s="113">
        <v>292</v>
      </c>
      <c r="B81" s="384" t="s">
        <v>309</v>
      </c>
      <c r="C81" s="112" t="s">
        <v>316</v>
      </c>
      <c r="D81" s="427">
        <v>9</v>
      </c>
      <c r="E81" s="419">
        <v>8.728499999999999</v>
      </c>
      <c r="F81" s="403">
        <v>78.55649999999999</v>
      </c>
      <c r="G81" s="602">
        <f t="shared" si="2"/>
        <v>78.55649999999999</v>
      </c>
      <c r="H81" s="603"/>
      <c r="I81" s="603"/>
      <c r="J81" s="514">
        <v>78.55649999999999</v>
      </c>
    </row>
    <row r="82" spans="1:10" s="167" customFormat="1" ht="12.75">
      <c r="A82" s="113">
        <v>292</v>
      </c>
      <c r="B82" s="384" t="s">
        <v>323</v>
      </c>
      <c r="C82" s="112" t="s">
        <v>324</v>
      </c>
      <c r="D82" s="427">
        <v>13</v>
      </c>
      <c r="E82" s="419">
        <v>3.404</v>
      </c>
      <c r="F82" s="403">
        <v>44.251999999999995</v>
      </c>
      <c r="G82" s="602">
        <f t="shared" si="2"/>
        <v>44.251999999999995</v>
      </c>
      <c r="H82" s="603"/>
      <c r="I82" s="603"/>
      <c r="J82" s="514">
        <v>44.251999999999995</v>
      </c>
    </row>
    <row r="83" spans="1:10" s="167" customFormat="1" ht="12.75">
      <c r="A83" s="113">
        <v>292</v>
      </c>
      <c r="B83" s="384" t="s">
        <v>323</v>
      </c>
      <c r="C83" s="112" t="s">
        <v>325</v>
      </c>
      <c r="D83" s="427">
        <v>13</v>
      </c>
      <c r="E83" s="419">
        <v>3.1739999999999995</v>
      </c>
      <c r="F83" s="403">
        <v>41.26199999999999</v>
      </c>
      <c r="G83" s="602">
        <f t="shared" si="2"/>
        <v>41.26199999999999</v>
      </c>
      <c r="H83" s="603"/>
      <c r="I83" s="603"/>
      <c r="J83" s="514">
        <v>41.26199999999999</v>
      </c>
    </row>
    <row r="84" spans="1:10" s="167" customFormat="1" ht="12.75">
      <c r="A84" s="113">
        <v>292</v>
      </c>
      <c r="B84" s="384" t="s">
        <v>323</v>
      </c>
      <c r="C84" s="112" t="s">
        <v>326</v>
      </c>
      <c r="D84" s="427">
        <v>12</v>
      </c>
      <c r="E84" s="419">
        <v>11.258499999999998</v>
      </c>
      <c r="F84" s="403">
        <v>135.10199999999998</v>
      </c>
      <c r="G84" s="602">
        <f t="shared" si="2"/>
        <v>135.10199999999998</v>
      </c>
      <c r="H84" s="603"/>
      <c r="I84" s="603"/>
      <c r="J84" s="514">
        <v>135.10199999999998</v>
      </c>
    </row>
    <row r="85" spans="1:10" s="167" customFormat="1" ht="24">
      <c r="A85" s="113">
        <v>292</v>
      </c>
      <c r="B85" s="384" t="s">
        <v>309</v>
      </c>
      <c r="C85" s="112" t="s">
        <v>330</v>
      </c>
      <c r="D85" s="427">
        <v>40</v>
      </c>
      <c r="E85" s="419">
        <v>15.525</v>
      </c>
      <c r="F85" s="403">
        <v>621</v>
      </c>
      <c r="G85" s="602">
        <f t="shared" si="2"/>
        <v>621</v>
      </c>
      <c r="H85" s="603"/>
      <c r="I85" s="603"/>
      <c r="J85" s="514">
        <v>621</v>
      </c>
    </row>
    <row r="86" spans="1:10" s="167" customFormat="1" ht="24">
      <c r="A86" s="113">
        <v>292</v>
      </c>
      <c r="B86" s="384" t="s">
        <v>309</v>
      </c>
      <c r="C86" s="112" t="s">
        <v>331</v>
      </c>
      <c r="D86" s="427">
        <v>26</v>
      </c>
      <c r="E86" s="419">
        <v>27.0825</v>
      </c>
      <c r="F86" s="403">
        <v>704.145</v>
      </c>
      <c r="G86" s="602">
        <f t="shared" si="2"/>
        <v>704.145</v>
      </c>
      <c r="H86" s="603"/>
      <c r="I86" s="603"/>
      <c r="J86" s="514">
        <v>704.145</v>
      </c>
    </row>
    <row r="87" spans="1:10" s="167" customFormat="1" ht="12.75">
      <c r="A87" s="113">
        <v>292</v>
      </c>
      <c r="B87" s="384" t="s">
        <v>334</v>
      </c>
      <c r="C87" s="112" t="s">
        <v>336</v>
      </c>
      <c r="D87" s="427">
        <v>6</v>
      </c>
      <c r="E87" s="419">
        <v>62.1</v>
      </c>
      <c r="F87" s="403">
        <v>372.6</v>
      </c>
      <c r="G87" s="602">
        <f t="shared" si="2"/>
        <v>372.6</v>
      </c>
      <c r="H87" s="603"/>
      <c r="I87" s="603"/>
      <c r="J87" s="514">
        <v>372.6</v>
      </c>
    </row>
    <row r="88" spans="1:10" s="167" customFormat="1" ht="12.75">
      <c r="A88" s="113">
        <v>292</v>
      </c>
      <c r="B88" s="384" t="s">
        <v>334</v>
      </c>
      <c r="C88" s="112" t="s">
        <v>337</v>
      </c>
      <c r="D88" s="427">
        <v>6</v>
      </c>
      <c r="E88" s="419">
        <v>62.1</v>
      </c>
      <c r="F88" s="403">
        <v>372.6</v>
      </c>
      <c r="G88" s="602">
        <f t="shared" si="2"/>
        <v>372.6</v>
      </c>
      <c r="H88" s="603"/>
      <c r="I88" s="603"/>
      <c r="J88" s="514">
        <v>372.6</v>
      </c>
    </row>
    <row r="89" spans="1:10" s="167" customFormat="1" ht="12.75">
      <c r="A89" s="113">
        <v>292</v>
      </c>
      <c r="B89" s="384" t="s">
        <v>334</v>
      </c>
      <c r="C89" s="112" t="s">
        <v>338</v>
      </c>
      <c r="D89" s="427">
        <v>2</v>
      </c>
      <c r="E89" s="419">
        <v>62.1</v>
      </c>
      <c r="F89" s="403">
        <v>124.2</v>
      </c>
      <c r="G89" s="602">
        <f t="shared" si="2"/>
        <v>124.2</v>
      </c>
      <c r="H89" s="603"/>
      <c r="I89" s="603"/>
      <c r="J89" s="514">
        <v>124.2</v>
      </c>
    </row>
    <row r="90" spans="1:10" s="167" customFormat="1" ht="12.75">
      <c r="A90" s="113">
        <v>292</v>
      </c>
      <c r="B90" s="384" t="s">
        <v>334</v>
      </c>
      <c r="C90" s="112" t="s">
        <v>339</v>
      </c>
      <c r="D90" s="427">
        <v>2</v>
      </c>
      <c r="E90" s="419">
        <v>62.1</v>
      </c>
      <c r="F90" s="403">
        <v>124.2</v>
      </c>
      <c r="G90" s="602">
        <f t="shared" si="2"/>
        <v>124.2</v>
      </c>
      <c r="H90" s="603"/>
      <c r="I90" s="603"/>
      <c r="J90" s="514">
        <v>124.2</v>
      </c>
    </row>
    <row r="91" spans="1:10" s="167" customFormat="1" ht="12.75">
      <c r="A91" s="113">
        <v>292</v>
      </c>
      <c r="B91" s="384" t="s">
        <v>340</v>
      </c>
      <c r="C91" s="112" t="s">
        <v>341</v>
      </c>
      <c r="D91" s="427">
        <v>8</v>
      </c>
      <c r="E91" s="419">
        <v>10.925</v>
      </c>
      <c r="F91" s="403">
        <v>87.4</v>
      </c>
      <c r="G91" s="602">
        <f t="shared" si="2"/>
        <v>87.4</v>
      </c>
      <c r="H91" s="603"/>
      <c r="I91" s="603"/>
      <c r="J91" s="514">
        <v>87.4</v>
      </c>
    </row>
    <row r="92" spans="1:10" s="167" customFormat="1" ht="12.75">
      <c r="A92" s="113">
        <v>292</v>
      </c>
      <c r="B92" s="384" t="s">
        <v>340</v>
      </c>
      <c r="C92" s="112" t="s">
        <v>342</v>
      </c>
      <c r="D92" s="427">
        <v>8</v>
      </c>
      <c r="E92" s="419">
        <v>6.9</v>
      </c>
      <c r="F92" s="403">
        <v>55.2</v>
      </c>
      <c r="G92" s="602">
        <f t="shared" si="2"/>
        <v>55.2</v>
      </c>
      <c r="H92" s="603"/>
      <c r="I92" s="603"/>
      <c r="J92" s="514">
        <v>55.2</v>
      </c>
    </row>
    <row r="93" spans="1:10" s="167" customFormat="1" ht="12.75">
      <c r="A93" s="113">
        <v>292</v>
      </c>
      <c r="B93" s="384" t="s">
        <v>340</v>
      </c>
      <c r="C93" s="112" t="s">
        <v>344</v>
      </c>
      <c r="D93" s="427">
        <v>7</v>
      </c>
      <c r="E93" s="419">
        <v>9.2</v>
      </c>
      <c r="F93" s="403">
        <v>64.4</v>
      </c>
      <c r="G93" s="602">
        <f t="shared" si="2"/>
        <v>64.4</v>
      </c>
      <c r="H93" s="603"/>
      <c r="I93" s="603"/>
      <c r="J93" s="514">
        <v>64.4</v>
      </c>
    </row>
    <row r="94" spans="1:10" s="167" customFormat="1" ht="12.75">
      <c r="A94" s="113">
        <v>292</v>
      </c>
      <c r="B94" s="384" t="s">
        <v>334</v>
      </c>
      <c r="C94" s="112" t="s">
        <v>345</v>
      </c>
      <c r="D94" s="427">
        <v>20</v>
      </c>
      <c r="E94" s="419">
        <v>20.7</v>
      </c>
      <c r="F94" s="403">
        <v>414</v>
      </c>
      <c r="G94" s="602">
        <f t="shared" si="2"/>
        <v>414</v>
      </c>
      <c r="H94" s="603"/>
      <c r="I94" s="603"/>
      <c r="J94" s="514">
        <v>414</v>
      </c>
    </row>
    <row r="95" spans="1:10" s="167" customFormat="1" ht="12.75">
      <c r="A95" s="113">
        <v>292</v>
      </c>
      <c r="B95" s="394" t="s">
        <v>340</v>
      </c>
      <c r="C95" s="112" t="s">
        <v>349</v>
      </c>
      <c r="D95" s="427">
        <v>22</v>
      </c>
      <c r="E95" s="419">
        <v>1.817</v>
      </c>
      <c r="F95" s="403">
        <v>39.974</v>
      </c>
      <c r="G95" s="602">
        <f t="shared" si="2"/>
        <v>39.974</v>
      </c>
      <c r="H95" s="603"/>
      <c r="I95" s="603"/>
      <c r="J95" s="514">
        <v>39.974</v>
      </c>
    </row>
    <row r="96" spans="1:10" s="167" customFormat="1" ht="12.75">
      <c r="A96" s="113">
        <v>292</v>
      </c>
      <c r="B96" s="394" t="s">
        <v>340</v>
      </c>
      <c r="C96" s="112" t="s">
        <v>353</v>
      </c>
      <c r="D96" s="427">
        <v>22</v>
      </c>
      <c r="E96" s="419">
        <v>1.5869999999999997</v>
      </c>
      <c r="F96" s="403">
        <v>34.913999999999994</v>
      </c>
      <c r="G96" s="602">
        <f t="shared" si="2"/>
        <v>34.913999999999994</v>
      </c>
      <c r="H96" s="603"/>
      <c r="I96" s="603"/>
      <c r="J96" s="514">
        <v>34.913999999999994</v>
      </c>
    </row>
    <row r="97" spans="1:10" s="167" customFormat="1" ht="12.75">
      <c r="A97" s="113">
        <v>292</v>
      </c>
      <c r="B97" s="394" t="s">
        <v>340</v>
      </c>
      <c r="C97" s="112" t="s">
        <v>354</v>
      </c>
      <c r="D97" s="427">
        <v>22</v>
      </c>
      <c r="E97" s="419">
        <v>1.426</v>
      </c>
      <c r="F97" s="403">
        <v>31.372</v>
      </c>
      <c r="G97" s="602">
        <f t="shared" si="2"/>
        <v>31.372</v>
      </c>
      <c r="H97" s="603"/>
      <c r="I97" s="603"/>
      <c r="J97" s="514">
        <v>31.372</v>
      </c>
    </row>
    <row r="98" spans="1:10" s="167" customFormat="1" ht="24">
      <c r="A98" s="113">
        <v>292</v>
      </c>
      <c r="B98" s="394" t="s">
        <v>347</v>
      </c>
      <c r="C98" s="112" t="s">
        <v>357</v>
      </c>
      <c r="D98" s="427">
        <v>11</v>
      </c>
      <c r="E98" s="419">
        <v>8.7745</v>
      </c>
      <c r="F98" s="403">
        <v>96.5195</v>
      </c>
      <c r="G98" s="602">
        <f t="shared" si="2"/>
        <v>96.5195</v>
      </c>
      <c r="H98" s="603"/>
      <c r="I98" s="603"/>
      <c r="J98" s="514">
        <v>96.5195</v>
      </c>
    </row>
    <row r="99" spans="1:10" s="167" customFormat="1" ht="24">
      <c r="A99" s="113">
        <v>292</v>
      </c>
      <c r="B99" s="394" t="s">
        <v>347</v>
      </c>
      <c r="C99" s="112" t="s">
        <v>358</v>
      </c>
      <c r="D99" s="427">
        <v>11</v>
      </c>
      <c r="E99" s="419">
        <v>2.3575</v>
      </c>
      <c r="F99" s="403">
        <v>25.9325</v>
      </c>
      <c r="G99" s="602">
        <f t="shared" si="2"/>
        <v>25.9325</v>
      </c>
      <c r="H99" s="603"/>
      <c r="I99" s="603"/>
      <c r="J99" s="514">
        <v>25.9325</v>
      </c>
    </row>
    <row r="100" spans="1:10" s="167" customFormat="1" ht="12.75">
      <c r="A100" s="113">
        <v>292</v>
      </c>
      <c r="B100" s="394" t="s">
        <v>347</v>
      </c>
      <c r="C100" s="112" t="s">
        <v>360</v>
      </c>
      <c r="D100" s="427">
        <v>13</v>
      </c>
      <c r="E100" s="419">
        <v>6.095</v>
      </c>
      <c r="F100" s="403">
        <v>79.235</v>
      </c>
      <c r="G100" s="602">
        <f t="shared" si="2"/>
        <v>79.235</v>
      </c>
      <c r="H100" s="603"/>
      <c r="I100" s="603"/>
      <c r="J100" s="514">
        <v>79.235</v>
      </c>
    </row>
    <row r="101" spans="1:10" s="167" customFormat="1" ht="24">
      <c r="A101" s="113">
        <v>292</v>
      </c>
      <c r="B101" s="394" t="s">
        <v>347</v>
      </c>
      <c r="C101" s="112" t="s">
        <v>361</v>
      </c>
      <c r="D101" s="427">
        <v>56</v>
      </c>
      <c r="E101" s="419">
        <v>1.84</v>
      </c>
      <c r="F101" s="403">
        <v>103.04</v>
      </c>
      <c r="G101" s="602">
        <f t="shared" si="2"/>
        <v>103.04</v>
      </c>
      <c r="H101" s="603"/>
      <c r="I101" s="603"/>
      <c r="J101" s="514">
        <v>103.04</v>
      </c>
    </row>
    <row r="102" spans="1:10" s="167" customFormat="1" ht="24">
      <c r="A102" s="113">
        <v>292</v>
      </c>
      <c r="B102" s="394" t="s">
        <v>347</v>
      </c>
      <c r="C102" s="112" t="s">
        <v>363</v>
      </c>
      <c r="D102" s="427">
        <v>33</v>
      </c>
      <c r="E102" s="419">
        <v>2.6795</v>
      </c>
      <c r="F102" s="403">
        <v>88.4235</v>
      </c>
      <c r="G102" s="602">
        <f t="shared" si="2"/>
        <v>88.4235</v>
      </c>
      <c r="H102" s="603"/>
      <c r="I102" s="603"/>
      <c r="J102" s="514">
        <v>88.4235</v>
      </c>
    </row>
    <row r="103" spans="1:10" s="167" customFormat="1" ht="24">
      <c r="A103" s="113">
        <v>292</v>
      </c>
      <c r="B103" s="394" t="s">
        <v>347</v>
      </c>
      <c r="C103" s="112" t="s">
        <v>364</v>
      </c>
      <c r="D103" s="427">
        <v>268</v>
      </c>
      <c r="E103" s="419">
        <v>1.3915</v>
      </c>
      <c r="F103" s="403">
        <v>372.92199999999997</v>
      </c>
      <c r="G103" s="602">
        <f aca="true" t="shared" si="3" ref="G103:G134">+F103</f>
        <v>372.92199999999997</v>
      </c>
      <c r="H103" s="603"/>
      <c r="I103" s="603"/>
      <c r="J103" s="514">
        <v>372.92199999999997</v>
      </c>
    </row>
    <row r="104" spans="1:10" s="167" customFormat="1" ht="12.75">
      <c r="A104" s="113">
        <v>292</v>
      </c>
      <c r="B104" s="384" t="s">
        <v>367</v>
      </c>
      <c r="C104" s="112" t="s">
        <v>366</v>
      </c>
      <c r="D104" s="427">
        <v>45</v>
      </c>
      <c r="E104" s="419">
        <v>24.725</v>
      </c>
      <c r="F104" s="403">
        <v>1112.625</v>
      </c>
      <c r="G104" s="602">
        <f t="shared" si="3"/>
        <v>1112.625</v>
      </c>
      <c r="H104" s="603"/>
      <c r="I104" s="603"/>
      <c r="J104" s="514">
        <v>1112.625</v>
      </c>
    </row>
    <row r="105" spans="1:10" s="167" customFormat="1" ht="24">
      <c r="A105" s="113">
        <v>292</v>
      </c>
      <c r="B105" s="394" t="s">
        <v>347</v>
      </c>
      <c r="C105" s="112" t="s">
        <v>374</v>
      </c>
      <c r="D105" s="427">
        <v>13</v>
      </c>
      <c r="E105" s="419">
        <v>1.1844999999999999</v>
      </c>
      <c r="F105" s="403">
        <v>15.398499999999999</v>
      </c>
      <c r="G105" s="602">
        <f t="shared" si="3"/>
        <v>15.398499999999999</v>
      </c>
      <c r="H105" s="603"/>
      <c r="I105" s="603"/>
      <c r="J105" s="514">
        <v>15.398499999999999</v>
      </c>
    </row>
    <row r="106" spans="1:10" s="167" customFormat="1" ht="24">
      <c r="A106" s="113">
        <v>292</v>
      </c>
      <c r="B106" s="394" t="s">
        <v>347</v>
      </c>
      <c r="C106" s="112" t="s">
        <v>376</v>
      </c>
      <c r="D106" s="427">
        <v>11</v>
      </c>
      <c r="E106" s="419">
        <v>14.375</v>
      </c>
      <c r="F106" s="403">
        <v>158.125</v>
      </c>
      <c r="G106" s="602">
        <f t="shared" si="3"/>
        <v>158.125</v>
      </c>
      <c r="H106" s="603"/>
      <c r="I106" s="603"/>
      <c r="J106" s="514">
        <v>158.125</v>
      </c>
    </row>
    <row r="107" spans="1:10" s="167" customFormat="1" ht="24">
      <c r="A107" s="113">
        <v>292</v>
      </c>
      <c r="B107" s="394" t="s">
        <v>347</v>
      </c>
      <c r="C107" s="112" t="s">
        <v>377</v>
      </c>
      <c r="D107" s="427">
        <v>11</v>
      </c>
      <c r="E107" s="419">
        <v>3.2429999999999994</v>
      </c>
      <c r="F107" s="403">
        <v>35.672999999999995</v>
      </c>
      <c r="G107" s="602">
        <f t="shared" si="3"/>
        <v>35.672999999999995</v>
      </c>
      <c r="H107" s="603"/>
      <c r="I107" s="603"/>
      <c r="J107" s="514">
        <v>35.672999999999995</v>
      </c>
    </row>
    <row r="108" spans="1:10" s="167" customFormat="1" ht="12.75">
      <c r="A108" s="113">
        <v>292</v>
      </c>
      <c r="B108" s="384" t="s">
        <v>248</v>
      </c>
      <c r="C108" s="112" t="s">
        <v>378</v>
      </c>
      <c r="D108" s="427">
        <v>26</v>
      </c>
      <c r="E108" s="419">
        <v>0.92</v>
      </c>
      <c r="F108" s="403">
        <v>23.92</v>
      </c>
      <c r="G108" s="602">
        <f t="shared" si="3"/>
        <v>23.92</v>
      </c>
      <c r="H108" s="603"/>
      <c r="I108" s="603"/>
      <c r="J108" s="514">
        <v>23.92</v>
      </c>
    </row>
    <row r="109" spans="1:10" s="167" customFormat="1" ht="12.75">
      <c r="A109" s="113">
        <v>292</v>
      </c>
      <c r="B109" s="384" t="s">
        <v>248</v>
      </c>
      <c r="C109" s="112" t="s">
        <v>379</v>
      </c>
      <c r="D109" s="427">
        <v>33</v>
      </c>
      <c r="E109" s="419">
        <v>1.058</v>
      </c>
      <c r="F109" s="403">
        <v>34.914</v>
      </c>
      <c r="G109" s="602">
        <f t="shared" si="3"/>
        <v>34.914</v>
      </c>
      <c r="H109" s="603"/>
      <c r="I109" s="603"/>
      <c r="J109" s="514">
        <v>34.914</v>
      </c>
    </row>
    <row r="110" spans="1:10" s="167" customFormat="1" ht="24">
      <c r="A110" s="113">
        <v>292</v>
      </c>
      <c r="B110" s="384" t="s">
        <v>309</v>
      </c>
      <c r="C110" s="112" t="s">
        <v>383</v>
      </c>
      <c r="D110" s="427">
        <v>13</v>
      </c>
      <c r="E110" s="419">
        <v>3.8064999999999998</v>
      </c>
      <c r="F110" s="403">
        <v>49.4845</v>
      </c>
      <c r="G110" s="602">
        <f t="shared" si="3"/>
        <v>49.4845</v>
      </c>
      <c r="H110" s="603"/>
      <c r="I110" s="603"/>
      <c r="J110" s="514">
        <v>49.4845</v>
      </c>
    </row>
    <row r="111" spans="1:10" s="167" customFormat="1" ht="12.75">
      <c r="A111" s="113">
        <v>292</v>
      </c>
      <c r="B111" s="384" t="s">
        <v>309</v>
      </c>
      <c r="C111" s="112" t="s">
        <v>384</v>
      </c>
      <c r="D111" s="427">
        <v>6</v>
      </c>
      <c r="E111" s="419">
        <v>3.8064999999999998</v>
      </c>
      <c r="F111" s="403">
        <v>22.839</v>
      </c>
      <c r="G111" s="602">
        <f t="shared" si="3"/>
        <v>22.839</v>
      </c>
      <c r="H111" s="603"/>
      <c r="I111" s="603"/>
      <c r="J111" s="514">
        <v>22.839</v>
      </c>
    </row>
    <row r="112" spans="1:10" s="167" customFormat="1" ht="12.75">
      <c r="A112" s="113">
        <v>292</v>
      </c>
      <c r="B112" s="384" t="s">
        <v>347</v>
      </c>
      <c r="C112" s="112" t="s">
        <v>385</v>
      </c>
      <c r="D112" s="427">
        <v>8</v>
      </c>
      <c r="E112" s="419">
        <v>8.5445</v>
      </c>
      <c r="F112" s="403">
        <v>68.356</v>
      </c>
      <c r="G112" s="602">
        <f t="shared" si="3"/>
        <v>68.356</v>
      </c>
      <c r="H112" s="603"/>
      <c r="I112" s="603"/>
      <c r="J112" s="514">
        <v>68.356</v>
      </c>
    </row>
    <row r="113" spans="1:10" s="167" customFormat="1" ht="24">
      <c r="A113" s="113">
        <v>292</v>
      </c>
      <c r="B113" s="384" t="s">
        <v>388</v>
      </c>
      <c r="C113" s="112" t="s">
        <v>389</v>
      </c>
      <c r="D113" s="427">
        <v>10</v>
      </c>
      <c r="E113" s="419">
        <v>20.389499999999998</v>
      </c>
      <c r="F113" s="403">
        <v>203.895</v>
      </c>
      <c r="G113" s="602">
        <f t="shared" si="3"/>
        <v>203.895</v>
      </c>
      <c r="H113" s="603"/>
      <c r="I113" s="603"/>
      <c r="J113" s="514">
        <v>203.895</v>
      </c>
    </row>
    <row r="114" spans="1:10" s="167" customFormat="1" ht="24">
      <c r="A114" s="113">
        <v>292</v>
      </c>
      <c r="B114" s="384" t="s">
        <v>388</v>
      </c>
      <c r="C114" s="112" t="s">
        <v>390</v>
      </c>
      <c r="D114" s="427">
        <v>10</v>
      </c>
      <c r="E114" s="419">
        <v>23.436999999999998</v>
      </c>
      <c r="F114" s="403">
        <v>234.37</v>
      </c>
      <c r="G114" s="602">
        <f t="shared" si="3"/>
        <v>234.37</v>
      </c>
      <c r="H114" s="603"/>
      <c r="I114" s="603"/>
      <c r="J114" s="514">
        <v>234.37</v>
      </c>
    </row>
    <row r="115" spans="1:10" s="167" customFormat="1" ht="12.75">
      <c r="A115" s="113">
        <v>292</v>
      </c>
      <c r="B115" s="394" t="s">
        <v>285</v>
      </c>
      <c r="C115" s="112" t="s">
        <v>391</v>
      </c>
      <c r="D115" s="427">
        <v>27</v>
      </c>
      <c r="E115" s="419">
        <v>0.9429999999999998</v>
      </c>
      <c r="F115" s="403">
        <v>25.460999999999995</v>
      </c>
      <c r="G115" s="602">
        <f t="shared" si="3"/>
        <v>25.460999999999995</v>
      </c>
      <c r="H115" s="603"/>
      <c r="I115" s="603"/>
      <c r="J115" s="514">
        <v>25.460999999999995</v>
      </c>
    </row>
    <row r="116" spans="1:10" s="167" customFormat="1" ht="12.75">
      <c r="A116" s="113">
        <v>292</v>
      </c>
      <c r="B116" s="384" t="s">
        <v>393</v>
      </c>
      <c r="C116" s="112" t="s">
        <v>394</v>
      </c>
      <c r="D116" s="427">
        <v>4</v>
      </c>
      <c r="E116" s="419">
        <v>11.109</v>
      </c>
      <c r="F116" s="403">
        <v>44.436</v>
      </c>
      <c r="G116" s="602">
        <f t="shared" si="3"/>
        <v>44.436</v>
      </c>
      <c r="H116" s="603"/>
      <c r="I116" s="603"/>
      <c r="J116" s="514">
        <v>44.436</v>
      </c>
    </row>
    <row r="117" spans="1:10" s="167" customFormat="1" ht="12.75">
      <c r="A117" s="113">
        <v>292</v>
      </c>
      <c r="B117" s="384" t="s">
        <v>323</v>
      </c>
      <c r="C117" s="112" t="s">
        <v>396</v>
      </c>
      <c r="D117" s="427">
        <v>6</v>
      </c>
      <c r="E117" s="419">
        <v>4.14</v>
      </c>
      <c r="F117" s="403">
        <v>24.84</v>
      </c>
      <c r="G117" s="602">
        <f t="shared" si="3"/>
        <v>24.84</v>
      </c>
      <c r="H117" s="603"/>
      <c r="I117" s="603"/>
      <c r="J117" s="514">
        <v>24.84</v>
      </c>
    </row>
    <row r="118" spans="1:10" s="167" customFormat="1" ht="12.75">
      <c r="A118" s="113">
        <v>292</v>
      </c>
      <c r="B118" s="384" t="s">
        <v>397</v>
      </c>
      <c r="C118" s="112" t="s">
        <v>398</v>
      </c>
      <c r="D118" s="427">
        <v>3</v>
      </c>
      <c r="E118" s="419">
        <v>4.8069999999999995</v>
      </c>
      <c r="F118" s="403">
        <v>14.421</v>
      </c>
      <c r="G118" s="602">
        <f t="shared" si="3"/>
        <v>14.421</v>
      </c>
      <c r="H118" s="603"/>
      <c r="I118" s="603"/>
      <c r="J118" s="514">
        <v>14.421</v>
      </c>
    </row>
    <row r="119" spans="1:10" s="167" customFormat="1" ht="12.75">
      <c r="A119" s="113">
        <v>292</v>
      </c>
      <c r="B119" s="384" t="s">
        <v>309</v>
      </c>
      <c r="C119" s="112" t="s">
        <v>399</v>
      </c>
      <c r="D119" s="427">
        <v>26</v>
      </c>
      <c r="E119" s="419">
        <v>1.5065</v>
      </c>
      <c r="F119" s="403">
        <v>39.169</v>
      </c>
      <c r="G119" s="602">
        <f t="shared" si="3"/>
        <v>39.169</v>
      </c>
      <c r="H119" s="603"/>
      <c r="I119" s="603"/>
      <c r="J119" s="514">
        <v>39.169</v>
      </c>
    </row>
    <row r="120" spans="1:10" s="167" customFormat="1" ht="12.75">
      <c r="A120" s="113">
        <v>292</v>
      </c>
      <c r="B120" s="384" t="s">
        <v>309</v>
      </c>
      <c r="C120" s="112" t="s">
        <v>400</v>
      </c>
      <c r="D120" s="427">
        <v>26</v>
      </c>
      <c r="E120" s="419">
        <v>1.5065</v>
      </c>
      <c r="F120" s="403">
        <v>39.169</v>
      </c>
      <c r="G120" s="602">
        <f t="shared" si="3"/>
        <v>39.169</v>
      </c>
      <c r="H120" s="603"/>
      <c r="I120" s="603"/>
      <c r="J120" s="514">
        <v>39.169</v>
      </c>
    </row>
    <row r="121" spans="1:10" s="167" customFormat="1" ht="12.75">
      <c r="A121" s="113">
        <v>292</v>
      </c>
      <c r="B121" s="384" t="s">
        <v>309</v>
      </c>
      <c r="C121" s="112" t="s">
        <v>401</v>
      </c>
      <c r="D121" s="427">
        <v>26</v>
      </c>
      <c r="E121" s="419">
        <v>2.645</v>
      </c>
      <c r="F121" s="403">
        <v>68.77</v>
      </c>
      <c r="G121" s="602">
        <f t="shared" si="3"/>
        <v>68.77</v>
      </c>
      <c r="H121" s="603"/>
      <c r="I121" s="603"/>
      <c r="J121" s="514">
        <v>68.77</v>
      </c>
    </row>
    <row r="122" spans="1:10" s="167" customFormat="1" ht="12.75">
      <c r="A122" s="113">
        <v>292</v>
      </c>
      <c r="B122" s="384" t="s">
        <v>309</v>
      </c>
      <c r="C122" s="112" t="s">
        <v>402</v>
      </c>
      <c r="D122" s="427">
        <v>26</v>
      </c>
      <c r="E122" s="419">
        <v>2.645</v>
      </c>
      <c r="F122" s="403">
        <v>68.77</v>
      </c>
      <c r="G122" s="602">
        <f t="shared" si="3"/>
        <v>68.77</v>
      </c>
      <c r="H122" s="603"/>
      <c r="I122" s="603"/>
      <c r="J122" s="514">
        <v>68.77</v>
      </c>
    </row>
    <row r="123" spans="1:10" s="167" customFormat="1" ht="12.75">
      <c r="A123" s="113">
        <v>292</v>
      </c>
      <c r="B123" s="384" t="s">
        <v>309</v>
      </c>
      <c r="C123" s="112" t="s">
        <v>403</v>
      </c>
      <c r="D123" s="427">
        <v>26</v>
      </c>
      <c r="E123" s="419">
        <v>2.001</v>
      </c>
      <c r="F123" s="403">
        <v>52.025999999999996</v>
      </c>
      <c r="G123" s="602">
        <f t="shared" si="3"/>
        <v>52.025999999999996</v>
      </c>
      <c r="H123" s="603"/>
      <c r="I123" s="603"/>
      <c r="J123" s="514">
        <v>52.025999999999996</v>
      </c>
    </row>
    <row r="124" spans="1:10" s="167" customFormat="1" ht="12.75">
      <c r="A124" s="113">
        <v>292</v>
      </c>
      <c r="B124" s="384" t="s">
        <v>404</v>
      </c>
      <c r="C124" s="112" t="s">
        <v>405</v>
      </c>
      <c r="D124" s="427">
        <v>2</v>
      </c>
      <c r="E124" s="419">
        <v>3.91</v>
      </c>
      <c r="F124" s="403">
        <v>7.82</v>
      </c>
      <c r="G124" s="602">
        <f t="shared" si="3"/>
        <v>7.82</v>
      </c>
      <c r="H124" s="603"/>
      <c r="I124" s="603"/>
      <c r="J124" s="514">
        <v>7.82</v>
      </c>
    </row>
    <row r="125" spans="1:10" s="167" customFormat="1" ht="24">
      <c r="A125" s="113">
        <v>292</v>
      </c>
      <c r="B125" s="384" t="s">
        <v>248</v>
      </c>
      <c r="C125" s="112" t="s">
        <v>406</v>
      </c>
      <c r="D125" s="427">
        <v>1</v>
      </c>
      <c r="E125" s="419">
        <v>41.0665</v>
      </c>
      <c r="F125" s="403">
        <v>41.0665</v>
      </c>
      <c r="G125" s="602">
        <f t="shared" si="3"/>
        <v>41.0665</v>
      </c>
      <c r="H125" s="603"/>
      <c r="I125" s="603"/>
      <c r="J125" s="514">
        <v>41.0665</v>
      </c>
    </row>
    <row r="126" spans="1:10" s="167" customFormat="1" ht="36">
      <c r="A126" s="113">
        <v>292</v>
      </c>
      <c r="B126" s="384" t="s">
        <v>309</v>
      </c>
      <c r="C126" s="112" t="s">
        <v>409</v>
      </c>
      <c r="D126" s="427">
        <v>3</v>
      </c>
      <c r="E126" s="419">
        <v>42.2625</v>
      </c>
      <c r="F126" s="403">
        <v>126.7875</v>
      </c>
      <c r="G126" s="602">
        <f t="shared" si="3"/>
        <v>126.7875</v>
      </c>
      <c r="H126" s="603"/>
      <c r="I126" s="603"/>
      <c r="J126" s="514">
        <v>126.7875</v>
      </c>
    </row>
    <row r="127" spans="1:10" s="167" customFormat="1" ht="12.75">
      <c r="A127" s="113">
        <v>292</v>
      </c>
      <c r="B127" s="394" t="s">
        <v>169</v>
      </c>
      <c r="C127" s="112" t="s">
        <v>414</v>
      </c>
      <c r="D127" s="427">
        <v>6</v>
      </c>
      <c r="E127" s="419">
        <v>1.4605</v>
      </c>
      <c r="F127" s="403">
        <v>8.763</v>
      </c>
      <c r="G127" s="602">
        <f t="shared" si="3"/>
        <v>8.763</v>
      </c>
      <c r="H127" s="603"/>
      <c r="I127" s="603"/>
      <c r="J127" s="514">
        <v>8.763</v>
      </c>
    </row>
    <row r="128" spans="1:10" s="167" customFormat="1" ht="24">
      <c r="A128" s="113">
        <v>292</v>
      </c>
      <c r="B128" s="384" t="s">
        <v>309</v>
      </c>
      <c r="C128" s="112" t="s">
        <v>418</v>
      </c>
      <c r="D128" s="427">
        <v>13</v>
      </c>
      <c r="E128" s="419">
        <v>2.645</v>
      </c>
      <c r="F128" s="403">
        <v>34.385</v>
      </c>
      <c r="G128" s="602">
        <f t="shared" si="3"/>
        <v>34.385</v>
      </c>
      <c r="H128" s="603"/>
      <c r="I128" s="603"/>
      <c r="J128" s="514">
        <v>34.385</v>
      </c>
    </row>
    <row r="129" spans="1:10" s="167" customFormat="1" ht="24">
      <c r="A129" s="113">
        <v>292</v>
      </c>
      <c r="B129" s="384" t="s">
        <v>309</v>
      </c>
      <c r="C129" s="112" t="s">
        <v>419</v>
      </c>
      <c r="D129" s="427">
        <v>26</v>
      </c>
      <c r="E129" s="419">
        <v>2.645</v>
      </c>
      <c r="F129" s="403">
        <v>68.77</v>
      </c>
      <c r="G129" s="602">
        <f t="shared" si="3"/>
        <v>68.77</v>
      </c>
      <c r="H129" s="603"/>
      <c r="I129" s="603"/>
      <c r="J129" s="514">
        <v>68.77</v>
      </c>
    </row>
    <row r="130" spans="1:10" s="167" customFormat="1" ht="24">
      <c r="A130" s="113">
        <v>292</v>
      </c>
      <c r="B130" s="384" t="s">
        <v>309</v>
      </c>
      <c r="C130" s="112" t="s">
        <v>420</v>
      </c>
      <c r="D130" s="427">
        <v>26</v>
      </c>
      <c r="E130" s="419">
        <v>2.645</v>
      </c>
      <c r="F130" s="403">
        <v>68.77</v>
      </c>
      <c r="G130" s="602">
        <f t="shared" si="3"/>
        <v>68.77</v>
      </c>
      <c r="H130" s="603"/>
      <c r="I130" s="603"/>
      <c r="J130" s="514">
        <v>68.77</v>
      </c>
    </row>
    <row r="131" spans="1:10" s="167" customFormat="1" ht="24">
      <c r="A131" s="113">
        <v>292</v>
      </c>
      <c r="B131" s="384" t="s">
        <v>425</v>
      </c>
      <c r="C131" s="112" t="s">
        <v>426</v>
      </c>
      <c r="D131" s="427">
        <v>22</v>
      </c>
      <c r="E131" s="419">
        <v>1.265</v>
      </c>
      <c r="F131" s="403">
        <v>27.83</v>
      </c>
      <c r="G131" s="602">
        <f t="shared" si="3"/>
        <v>27.83</v>
      </c>
      <c r="H131" s="603"/>
      <c r="I131" s="603"/>
      <c r="J131" s="514">
        <v>27.83</v>
      </c>
    </row>
    <row r="132" spans="1:10" s="167" customFormat="1" ht="12.75">
      <c r="A132" s="113">
        <v>292</v>
      </c>
      <c r="B132" s="384" t="s">
        <v>309</v>
      </c>
      <c r="C132" s="112" t="s">
        <v>427</v>
      </c>
      <c r="D132" s="427">
        <v>25</v>
      </c>
      <c r="E132" s="419">
        <v>2.1275</v>
      </c>
      <c r="F132" s="403">
        <v>53.1875</v>
      </c>
      <c r="G132" s="602">
        <f t="shared" si="3"/>
        <v>53.1875</v>
      </c>
      <c r="H132" s="603"/>
      <c r="I132" s="603"/>
      <c r="J132" s="514">
        <v>53.1875</v>
      </c>
    </row>
    <row r="133" spans="1:10" s="167" customFormat="1" ht="12.75">
      <c r="A133" s="113">
        <v>292</v>
      </c>
      <c r="B133" s="384" t="s">
        <v>309</v>
      </c>
      <c r="C133" s="112" t="s">
        <v>428</v>
      </c>
      <c r="D133" s="427">
        <v>24</v>
      </c>
      <c r="E133" s="419">
        <v>2.3689999999999998</v>
      </c>
      <c r="F133" s="403">
        <v>56.855999999999995</v>
      </c>
      <c r="G133" s="602">
        <f t="shared" si="3"/>
        <v>56.855999999999995</v>
      </c>
      <c r="H133" s="603"/>
      <c r="I133" s="603"/>
      <c r="J133" s="514">
        <v>56.855999999999995</v>
      </c>
    </row>
    <row r="134" spans="1:10" s="167" customFormat="1" ht="24">
      <c r="A134" s="113">
        <v>292</v>
      </c>
      <c r="B134" s="384" t="s">
        <v>309</v>
      </c>
      <c r="C134" s="112" t="s">
        <v>429</v>
      </c>
      <c r="D134" s="427">
        <v>8</v>
      </c>
      <c r="E134" s="419">
        <v>6.7275</v>
      </c>
      <c r="F134" s="403">
        <v>53.82</v>
      </c>
      <c r="G134" s="602">
        <f t="shared" si="3"/>
        <v>53.82</v>
      </c>
      <c r="H134" s="603"/>
      <c r="I134" s="603"/>
      <c r="J134" s="514">
        <v>53.82</v>
      </c>
    </row>
    <row r="135" spans="1:10" s="167" customFormat="1" ht="24">
      <c r="A135" s="113">
        <v>292</v>
      </c>
      <c r="B135" s="384" t="s">
        <v>309</v>
      </c>
      <c r="C135" s="112" t="s">
        <v>430</v>
      </c>
      <c r="D135" s="427">
        <v>2</v>
      </c>
      <c r="E135" s="419">
        <v>4.5885</v>
      </c>
      <c r="F135" s="403">
        <v>9.177</v>
      </c>
      <c r="G135" s="602">
        <f aca="true" t="shared" si="4" ref="G135:G149">+F135</f>
        <v>9.177</v>
      </c>
      <c r="H135" s="603"/>
      <c r="I135" s="603"/>
      <c r="J135" s="514">
        <v>9.177</v>
      </c>
    </row>
    <row r="136" spans="1:10" s="165" customFormat="1" ht="12.75">
      <c r="A136" s="19" t="s">
        <v>433</v>
      </c>
      <c r="B136" s="386"/>
      <c r="C136" s="16"/>
      <c r="D136" s="428"/>
      <c r="E136" s="420"/>
      <c r="F136" s="407">
        <v>7387.8645</v>
      </c>
      <c r="G136" s="604"/>
      <c r="H136" s="605"/>
      <c r="I136" s="605"/>
      <c r="J136" s="517">
        <v>7387.8645</v>
      </c>
    </row>
    <row r="137" spans="1:10" s="167" customFormat="1" ht="12.75">
      <c r="A137" s="114">
        <v>293</v>
      </c>
      <c r="B137" s="389" t="s">
        <v>169</v>
      </c>
      <c r="C137" s="112" t="s">
        <v>435</v>
      </c>
      <c r="D137" s="427">
        <v>48</v>
      </c>
      <c r="E137" s="410">
        <v>19.375</v>
      </c>
      <c r="F137" s="403">
        <v>930</v>
      </c>
      <c r="G137" s="602">
        <f t="shared" si="4"/>
        <v>930</v>
      </c>
      <c r="H137" s="603"/>
      <c r="I137" s="603"/>
      <c r="J137" s="514">
        <v>930</v>
      </c>
    </row>
    <row r="138" spans="1:10" s="167" customFormat="1" ht="12.75">
      <c r="A138" s="113">
        <v>293</v>
      </c>
      <c r="B138" s="394" t="s">
        <v>438</v>
      </c>
      <c r="C138" s="112" t="s">
        <v>439</v>
      </c>
      <c r="D138" s="427">
        <v>2</v>
      </c>
      <c r="E138" s="410">
        <v>12</v>
      </c>
      <c r="F138" s="403">
        <v>24</v>
      </c>
      <c r="G138" s="602">
        <f t="shared" si="4"/>
        <v>24</v>
      </c>
      <c r="H138" s="603"/>
      <c r="I138" s="603"/>
      <c r="J138" s="514">
        <v>24</v>
      </c>
    </row>
    <row r="139" spans="1:10" s="167" customFormat="1" ht="12.75">
      <c r="A139" s="113">
        <v>293</v>
      </c>
      <c r="B139" s="384" t="s">
        <v>169</v>
      </c>
      <c r="C139" s="112" t="s">
        <v>443</v>
      </c>
      <c r="D139" s="427">
        <v>96</v>
      </c>
      <c r="E139" s="410">
        <v>15</v>
      </c>
      <c r="F139" s="403">
        <v>1440</v>
      </c>
      <c r="G139" s="602">
        <f t="shared" si="4"/>
        <v>1440</v>
      </c>
      <c r="H139" s="603"/>
      <c r="I139" s="603"/>
      <c r="J139" s="514">
        <v>1440</v>
      </c>
    </row>
    <row r="140" spans="1:10" s="165" customFormat="1" ht="12.75">
      <c r="A140" s="19" t="s">
        <v>445</v>
      </c>
      <c r="B140" s="386"/>
      <c r="C140" s="16"/>
      <c r="D140" s="428"/>
      <c r="E140" s="420"/>
      <c r="F140" s="407">
        <v>2394</v>
      </c>
      <c r="G140" s="604"/>
      <c r="H140" s="605"/>
      <c r="I140" s="605"/>
      <c r="J140" s="517">
        <v>2394</v>
      </c>
    </row>
    <row r="141" spans="1:10" s="167" customFormat="1" ht="12.75">
      <c r="A141" s="113">
        <v>294</v>
      </c>
      <c r="B141" s="394" t="s">
        <v>285</v>
      </c>
      <c r="C141" s="112" t="s">
        <v>449</v>
      </c>
      <c r="D141" s="427">
        <v>20</v>
      </c>
      <c r="E141" s="410">
        <v>6.25</v>
      </c>
      <c r="F141" s="403">
        <v>125</v>
      </c>
      <c r="G141" s="602">
        <f t="shared" si="4"/>
        <v>125</v>
      </c>
      <c r="H141" s="603"/>
      <c r="I141" s="603"/>
      <c r="J141" s="514">
        <v>125</v>
      </c>
    </row>
    <row r="142" spans="1:10" s="165" customFormat="1" ht="12.75">
      <c r="A142" s="21" t="s">
        <v>454</v>
      </c>
      <c r="B142" s="386"/>
      <c r="C142" s="16"/>
      <c r="D142" s="428"/>
      <c r="E142" s="412"/>
      <c r="F142" s="407">
        <v>125</v>
      </c>
      <c r="G142" s="604"/>
      <c r="H142" s="605"/>
      <c r="I142" s="605"/>
      <c r="J142" s="517">
        <v>125</v>
      </c>
    </row>
    <row r="143" spans="1:10" s="167" customFormat="1" ht="24">
      <c r="A143" s="114">
        <v>296</v>
      </c>
      <c r="B143" s="384" t="s">
        <v>470</v>
      </c>
      <c r="C143" s="112" t="s">
        <v>472</v>
      </c>
      <c r="D143" s="427">
        <v>11</v>
      </c>
      <c r="E143" s="410">
        <v>115</v>
      </c>
      <c r="F143" s="403">
        <v>1265</v>
      </c>
      <c r="G143" s="602">
        <f t="shared" si="4"/>
        <v>1265</v>
      </c>
      <c r="H143" s="603"/>
      <c r="I143" s="603"/>
      <c r="J143" s="514">
        <v>1265</v>
      </c>
    </row>
    <row r="144" spans="1:10" s="167" customFormat="1" ht="24">
      <c r="A144" s="114">
        <v>296</v>
      </c>
      <c r="B144" s="384" t="s">
        <v>285</v>
      </c>
      <c r="C144" s="112" t="s">
        <v>492</v>
      </c>
      <c r="D144" s="427">
        <v>10</v>
      </c>
      <c r="E144" s="410">
        <v>149.5</v>
      </c>
      <c r="F144" s="403">
        <v>1495</v>
      </c>
      <c r="G144" s="602">
        <f t="shared" si="4"/>
        <v>1495</v>
      </c>
      <c r="H144" s="603"/>
      <c r="I144" s="603"/>
      <c r="J144" s="514">
        <v>1495</v>
      </c>
    </row>
    <row r="145" spans="1:10" s="167" customFormat="1" ht="24">
      <c r="A145" s="114">
        <v>296</v>
      </c>
      <c r="B145" s="384" t="s">
        <v>285</v>
      </c>
      <c r="C145" s="112" t="s">
        <v>494</v>
      </c>
      <c r="D145" s="427">
        <v>14</v>
      </c>
      <c r="E145" s="410">
        <v>57.5</v>
      </c>
      <c r="F145" s="403">
        <v>805</v>
      </c>
      <c r="G145" s="602">
        <f t="shared" si="4"/>
        <v>805</v>
      </c>
      <c r="H145" s="603"/>
      <c r="I145" s="603"/>
      <c r="J145" s="514">
        <v>805</v>
      </c>
    </row>
    <row r="146" spans="1:10" s="167" customFormat="1" ht="24">
      <c r="A146" s="114">
        <v>296</v>
      </c>
      <c r="B146" s="384" t="s">
        <v>285</v>
      </c>
      <c r="C146" s="112" t="s">
        <v>495</v>
      </c>
      <c r="D146" s="427">
        <v>12</v>
      </c>
      <c r="E146" s="410">
        <v>92</v>
      </c>
      <c r="F146" s="403">
        <v>1104</v>
      </c>
      <c r="G146" s="602">
        <f t="shared" si="4"/>
        <v>1104</v>
      </c>
      <c r="H146" s="603"/>
      <c r="I146" s="603"/>
      <c r="J146" s="514">
        <v>1104</v>
      </c>
    </row>
    <row r="147" spans="1:10" s="167" customFormat="1" ht="12.75">
      <c r="A147" s="114">
        <v>296</v>
      </c>
      <c r="B147" s="394" t="s">
        <v>169</v>
      </c>
      <c r="C147" s="112" t="s">
        <v>88</v>
      </c>
      <c r="D147" s="427">
        <v>45</v>
      </c>
      <c r="E147" s="410">
        <v>1273.2666666666667</v>
      </c>
      <c r="F147" s="403">
        <v>57297</v>
      </c>
      <c r="G147" s="602">
        <f t="shared" si="4"/>
        <v>57297</v>
      </c>
      <c r="H147" s="603"/>
      <c r="I147" s="603"/>
      <c r="J147" s="514">
        <v>57297</v>
      </c>
    </row>
    <row r="148" spans="1:10" s="167" customFormat="1" ht="24">
      <c r="A148" s="114">
        <v>296</v>
      </c>
      <c r="B148" s="384" t="s">
        <v>285</v>
      </c>
      <c r="C148" s="112" t="s">
        <v>500</v>
      </c>
      <c r="D148" s="427">
        <v>7</v>
      </c>
      <c r="E148" s="410">
        <v>747.5</v>
      </c>
      <c r="F148" s="403">
        <v>5232.5</v>
      </c>
      <c r="G148" s="602">
        <f t="shared" si="4"/>
        <v>5232.5</v>
      </c>
      <c r="H148" s="603"/>
      <c r="I148" s="603"/>
      <c r="J148" s="514">
        <v>5232.5</v>
      </c>
    </row>
    <row r="149" spans="1:10" s="167" customFormat="1" ht="12.75">
      <c r="A149" s="114">
        <v>296</v>
      </c>
      <c r="B149" s="384" t="s">
        <v>169</v>
      </c>
      <c r="C149" s="112" t="s">
        <v>651</v>
      </c>
      <c r="D149" s="385">
        <v>4</v>
      </c>
      <c r="E149" s="457">
        <v>310.5</v>
      </c>
      <c r="F149" s="451">
        <v>1242</v>
      </c>
      <c r="G149" s="451">
        <f t="shared" si="4"/>
        <v>1242</v>
      </c>
      <c r="H149" s="451"/>
      <c r="I149" s="451"/>
      <c r="J149" s="452">
        <v>1242</v>
      </c>
    </row>
    <row r="150" spans="1:10" s="165" customFormat="1" ht="13.5" thickBot="1">
      <c r="A150" s="120" t="s">
        <v>515</v>
      </c>
      <c r="B150" s="395"/>
      <c r="C150" s="121"/>
      <c r="D150" s="429"/>
      <c r="E150" s="446"/>
      <c r="F150" s="423">
        <f>SUM(F143:F149)</f>
        <v>68440.5</v>
      </c>
      <c r="G150" s="606"/>
      <c r="H150" s="607"/>
      <c r="I150" s="607"/>
      <c r="J150" s="516">
        <f>SUM(J143:J149)</f>
        <v>68440.5</v>
      </c>
    </row>
    <row r="151" spans="1:6" s="167" customFormat="1" ht="19.5" customHeight="1" thickBot="1">
      <c r="A151" s="299"/>
      <c r="B151" s="300"/>
      <c r="C151" s="301"/>
      <c r="D151" s="30"/>
      <c r="E151" s="31"/>
      <c r="F151" s="39"/>
    </row>
    <row r="152" spans="1:17" s="95" customFormat="1" ht="24.75" customHeight="1" thickBot="1">
      <c r="A152" s="836" t="s">
        <v>524</v>
      </c>
      <c r="B152" s="837"/>
      <c r="C152" s="837"/>
      <c r="D152" s="837"/>
      <c r="E152" s="838"/>
      <c r="F152" s="96">
        <f>SUM(F150+F142+F140+F136+F76+F65+F62+F57+F53+F50+F48+F44+F33+F29+F25+F18)</f>
        <v>305451.669</v>
      </c>
      <c r="G152" s="96">
        <f>SUM(G13:G150)</f>
        <v>305451.669</v>
      </c>
      <c r="H152" s="96">
        <f>SUM(H13:H150)</f>
        <v>0</v>
      </c>
      <c r="I152" s="96">
        <f>SUM(I13:I150)</f>
        <v>0</v>
      </c>
      <c r="J152" s="96">
        <f>SUM(J150+J142+J140+J136+J76+J62+J57+J53+J50+J48+J44+J33+J29+J25+J18+J65)</f>
        <v>305451.669</v>
      </c>
      <c r="K152" s="23"/>
      <c r="M152" s="23"/>
      <c r="N152" s="90"/>
      <c r="O152" s="94"/>
      <c r="Q152" s="23"/>
    </row>
    <row r="153" spans="1:17" s="95" customFormat="1" ht="19.5" customHeight="1" thickBot="1">
      <c r="A153" s="617"/>
      <c r="B153" s="617"/>
      <c r="C153" s="617"/>
      <c r="D153" s="617"/>
      <c r="E153" s="617"/>
      <c r="F153" s="174"/>
      <c r="G153" s="174"/>
      <c r="H153" s="174"/>
      <c r="I153" s="174"/>
      <c r="J153" s="174"/>
      <c r="K153" s="23"/>
      <c r="M153" s="23"/>
      <c r="N153" s="90"/>
      <c r="O153" s="94"/>
      <c r="Q153" s="23"/>
    </row>
    <row r="154" spans="1:17" s="230" customFormat="1" ht="31.5" customHeight="1" thickBot="1">
      <c r="A154" s="188" t="s">
        <v>525</v>
      </c>
      <c r="B154" s="233"/>
      <c r="C154" s="234"/>
      <c r="D154" s="30"/>
      <c r="E154" s="30"/>
      <c r="F154" s="30"/>
      <c r="G154" s="329"/>
      <c r="H154" s="329"/>
      <c r="I154" s="329"/>
      <c r="J154" s="329"/>
      <c r="K154" s="233"/>
      <c r="M154" s="233"/>
      <c r="N154" s="291"/>
      <c r="O154" s="94"/>
      <c r="P154" s="95"/>
      <c r="Q154" s="233"/>
    </row>
    <row r="155" spans="1:17" s="230" customFormat="1" ht="12.75">
      <c r="A155" s="98">
        <v>311</v>
      </c>
      <c r="B155" s="79" t="s">
        <v>526</v>
      </c>
      <c r="C155" s="80" t="s">
        <v>527</v>
      </c>
      <c r="D155" s="431">
        <v>40</v>
      </c>
      <c r="E155" s="99">
        <v>675</v>
      </c>
      <c r="F155" s="434">
        <v>27000</v>
      </c>
      <c r="G155" s="434">
        <f aca="true" t="shared" si="5" ref="G155:G183">+F155</f>
        <v>27000</v>
      </c>
      <c r="H155" s="434"/>
      <c r="I155" s="434"/>
      <c r="J155" s="130">
        <v>27000</v>
      </c>
      <c r="K155" s="237"/>
      <c r="M155" s="330"/>
      <c r="N155" s="330"/>
      <c r="O155" s="291"/>
      <c r="Q155" s="237"/>
    </row>
    <row r="156" spans="1:17" s="95" customFormat="1" ht="12.75">
      <c r="A156" s="100" t="s">
        <v>528</v>
      </c>
      <c r="B156" s="88"/>
      <c r="C156" s="89"/>
      <c r="D156" s="432"/>
      <c r="E156" s="412"/>
      <c r="F156" s="101">
        <v>27000</v>
      </c>
      <c r="G156" s="101"/>
      <c r="H156" s="101"/>
      <c r="I156" s="101"/>
      <c r="J156" s="124">
        <v>27000</v>
      </c>
      <c r="K156" s="233"/>
      <c r="M156" s="233"/>
      <c r="N156" s="179"/>
      <c r="O156" s="94"/>
      <c r="Q156" s="233"/>
    </row>
    <row r="157" spans="1:14" s="165" customFormat="1" ht="12.75">
      <c r="A157" s="113">
        <v>312</v>
      </c>
      <c r="B157" s="384" t="s">
        <v>526</v>
      </c>
      <c r="C157" s="112" t="s">
        <v>529</v>
      </c>
      <c r="D157" s="427">
        <v>12</v>
      </c>
      <c r="E157" s="435">
        <v>333.33</v>
      </c>
      <c r="F157" s="403">
        <v>3999.96</v>
      </c>
      <c r="G157" s="556">
        <f t="shared" si="5"/>
        <v>3999.96</v>
      </c>
      <c r="H157" s="556"/>
      <c r="I157" s="556"/>
      <c r="J157" s="609">
        <v>3999.96</v>
      </c>
      <c r="M157" s="339"/>
      <c r="N157" s="36"/>
    </row>
    <row r="158" spans="1:14" s="165" customFormat="1" ht="12.75">
      <c r="A158" s="18" t="s">
        <v>530</v>
      </c>
      <c r="B158" s="125"/>
      <c r="C158" s="16"/>
      <c r="D158" s="436"/>
      <c r="E158" s="437"/>
      <c r="F158" s="412">
        <v>3999.96</v>
      </c>
      <c r="G158" s="101"/>
      <c r="H158" s="101"/>
      <c r="I158" s="101"/>
      <c r="J158" s="124">
        <v>3999.96</v>
      </c>
      <c r="M158" s="180"/>
      <c r="N158" s="127"/>
    </row>
    <row r="159" spans="1:14" s="165" customFormat="1" ht="12.75">
      <c r="A159" s="113">
        <v>313</v>
      </c>
      <c r="B159" s="384" t="s">
        <v>526</v>
      </c>
      <c r="C159" s="112" t="s">
        <v>531</v>
      </c>
      <c r="D159" s="427">
        <v>8</v>
      </c>
      <c r="E159" s="435">
        <v>312.5</v>
      </c>
      <c r="F159" s="403">
        <v>2500</v>
      </c>
      <c r="G159" s="556">
        <f t="shared" si="5"/>
        <v>2500</v>
      </c>
      <c r="H159" s="556"/>
      <c r="I159" s="556"/>
      <c r="J159" s="609">
        <v>2500</v>
      </c>
      <c r="M159" s="339"/>
      <c r="N159" s="36"/>
    </row>
    <row r="160" spans="1:14" s="165" customFormat="1" ht="12.75">
      <c r="A160" s="18" t="s">
        <v>532</v>
      </c>
      <c r="B160" s="125"/>
      <c r="C160" s="16"/>
      <c r="D160" s="436"/>
      <c r="E160" s="437"/>
      <c r="F160" s="412">
        <v>2500</v>
      </c>
      <c r="G160" s="101"/>
      <c r="H160" s="101"/>
      <c r="I160" s="101"/>
      <c r="J160" s="124">
        <v>2500</v>
      </c>
      <c r="M160" s="180"/>
      <c r="N160" s="127"/>
    </row>
    <row r="161" spans="1:14" s="165" customFormat="1" ht="12.75">
      <c r="A161" s="113">
        <v>314</v>
      </c>
      <c r="B161" s="384" t="s">
        <v>534</v>
      </c>
      <c r="C161" s="112" t="s">
        <v>535</v>
      </c>
      <c r="D161" s="427">
        <v>108</v>
      </c>
      <c r="E161" s="435">
        <v>90</v>
      </c>
      <c r="F161" s="403">
        <f>+D161*E161</f>
        <v>9720</v>
      </c>
      <c r="G161" s="556">
        <f t="shared" si="5"/>
        <v>9720</v>
      </c>
      <c r="H161" s="556"/>
      <c r="I161" s="556"/>
      <c r="J161" s="609">
        <v>9720</v>
      </c>
      <c r="M161" s="339"/>
      <c r="N161" s="36"/>
    </row>
    <row r="162" spans="1:14" s="165" customFormat="1" ht="12.75">
      <c r="A162" s="113">
        <v>314</v>
      </c>
      <c r="B162" s="384" t="s">
        <v>526</v>
      </c>
      <c r="C162" s="112" t="s">
        <v>536</v>
      </c>
      <c r="D162" s="427">
        <v>24</v>
      </c>
      <c r="E162" s="435">
        <v>1333.33</v>
      </c>
      <c r="F162" s="403">
        <f>+D162*E162</f>
        <v>31999.92</v>
      </c>
      <c r="G162" s="556">
        <f t="shared" si="5"/>
        <v>31999.92</v>
      </c>
      <c r="H162" s="556"/>
      <c r="I162" s="556"/>
      <c r="J162" s="609">
        <v>31999.92</v>
      </c>
      <c r="M162" s="339"/>
      <c r="N162" s="36"/>
    </row>
    <row r="163" spans="1:14" s="165" customFormat="1" ht="12.75">
      <c r="A163" s="18" t="s">
        <v>537</v>
      </c>
      <c r="B163" s="125"/>
      <c r="C163" s="16"/>
      <c r="D163" s="436"/>
      <c r="E163" s="437"/>
      <c r="F163" s="412">
        <f>SUM(F161:F162)</f>
        <v>41719.92</v>
      </c>
      <c r="G163" s="101"/>
      <c r="H163" s="101"/>
      <c r="I163" s="101"/>
      <c r="J163" s="124">
        <v>41719.92</v>
      </c>
      <c r="M163" s="180"/>
      <c r="N163" s="127"/>
    </row>
    <row r="164" spans="1:14" s="165" customFormat="1" ht="12.75">
      <c r="A164" s="113">
        <v>315</v>
      </c>
      <c r="B164" s="384" t="s">
        <v>526</v>
      </c>
      <c r="C164" s="112" t="s">
        <v>538</v>
      </c>
      <c r="D164" s="427">
        <v>12</v>
      </c>
      <c r="E164" s="435">
        <v>583.33</v>
      </c>
      <c r="F164" s="403">
        <f>+D164*E164</f>
        <v>6999.960000000001</v>
      </c>
      <c r="G164" s="556">
        <f t="shared" si="5"/>
        <v>6999.960000000001</v>
      </c>
      <c r="H164" s="556"/>
      <c r="I164" s="556"/>
      <c r="J164" s="609">
        <v>6999.96</v>
      </c>
      <c r="M164" s="339"/>
      <c r="N164" s="36"/>
    </row>
    <row r="165" spans="1:14" s="165" customFormat="1" ht="12.75">
      <c r="A165" s="18" t="s">
        <v>540</v>
      </c>
      <c r="B165" s="125"/>
      <c r="C165" s="16"/>
      <c r="D165" s="436"/>
      <c r="E165" s="437"/>
      <c r="F165" s="412">
        <f>SUM(F164)</f>
        <v>6999.960000000001</v>
      </c>
      <c r="G165" s="101"/>
      <c r="H165" s="101"/>
      <c r="I165" s="101"/>
      <c r="J165" s="124">
        <v>6999.96</v>
      </c>
      <c r="M165" s="180"/>
      <c r="N165" s="127"/>
    </row>
    <row r="166" spans="1:14" s="165" customFormat="1" ht="12.75">
      <c r="A166" s="113">
        <v>321</v>
      </c>
      <c r="B166" s="384" t="s">
        <v>541</v>
      </c>
      <c r="C166" s="112" t="s">
        <v>542</v>
      </c>
      <c r="D166" s="427">
        <v>12</v>
      </c>
      <c r="E166" s="435">
        <v>1500</v>
      </c>
      <c r="F166" s="403">
        <f>+D166*E166</f>
        <v>18000</v>
      </c>
      <c r="G166" s="556">
        <f t="shared" si="5"/>
        <v>18000</v>
      </c>
      <c r="H166" s="556"/>
      <c r="I166" s="556"/>
      <c r="J166" s="609">
        <v>18000</v>
      </c>
      <c r="M166" s="339"/>
      <c r="N166" s="36"/>
    </row>
    <row r="167" spans="1:14" s="165" customFormat="1" ht="12.75">
      <c r="A167" s="18" t="s">
        <v>543</v>
      </c>
      <c r="B167" s="125"/>
      <c r="C167" s="16"/>
      <c r="D167" s="438"/>
      <c r="E167" s="439"/>
      <c r="F167" s="412">
        <f>SUM(F166)</f>
        <v>18000</v>
      </c>
      <c r="G167" s="101"/>
      <c r="H167" s="101"/>
      <c r="I167" s="101"/>
      <c r="J167" s="124">
        <v>18000</v>
      </c>
      <c r="M167" s="340"/>
      <c r="N167" s="331"/>
    </row>
    <row r="168" spans="1:14" s="165" customFormat="1" ht="12.75">
      <c r="A168" s="113">
        <v>324</v>
      </c>
      <c r="B168" s="384" t="s">
        <v>541</v>
      </c>
      <c r="C168" s="112" t="s">
        <v>544</v>
      </c>
      <c r="D168" s="427">
        <v>5</v>
      </c>
      <c r="E168" s="410">
        <v>300</v>
      </c>
      <c r="F168" s="410">
        <f>+D168*E168</f>
        <v>1500</v>
      </c>
      <c r="G168" s="556">
        <f t="shared" si="5"/>
        <v>1500</v>
      </c>
      <c r="H168" s="556"/>
      <c r="I168" s="556"/>
      <c r="J168" s="609">
        <v>1500</v>
      </c>
      <c r="M168" s="339"/>
      <c r="N168" s="330"/>
    </row>
    <row r="169" spans="1:14" s="165" customFormat="1" ht="12.75">
      <c r="A169" s="18" t="s">
        <v>545</v>
      </c>
      <c r="B169" s="125"/>
      <c r="C169" s="16"/>
      <c r="D169" s="436"/>
      <c r="E169" s="437"/>
      <c r="F169" s="412">
        <f>SUM(F168)</f>
        <v>1500</v>
      </c>
      <c r="G169" s="101"/>
      <c r="H169" s="101"/>
      <c r="I169" s="101"/>
      <c r="J169" s="124">
        <v>1500</v>
      </c>
      <c r="M169" s="180"/>
      <c r="N169" s="127"/>
    </row>
    <row r="170" spans="1:14" s="165" customFormat="1" ht="12.75">
      <c r="A170" s="113">
        <v>331</v>
      </c>
      <c r="B170" s="394" t="s">
        <v>526</v>
      </c>
      <c r="C170" s="122" t="s">
        <v>547</v>
      </c>
      <c r="D170" s="427">
        <v>48</v>
      </c>
      <c r="E170" s="435">
        <v>729.17</v>
      </c>
      <c r="F170" s="403">
        <f>+D170*E170</f>
        <v>35000.159999999996</v>
      </c>
      <c r="G170" s="556">
        <f t="shared" si="5"/>
        <v>35000.159999999996</v>
      </c>
      <c r="H170" s="556"/>
      <c r="I170" s="556"/>
      <c r="J170" s="609">
        <v>35000.16</v>
      </c>
      <c r="M170" s="339"/>
      <c r="N170" s="36"/>
    </row>
    <row r="171" spans="1:14" s="165" customFormat="1" ht="12.75">
      <c r="A171" s="18" t="s">
        <v>548</v>
      </c>
      <c r="B171" s="125"/>
      <c r="C171" s="16"/>
      <c r="D171" s="432"/>
      <c r="E171" s="101"/>
      <c r="F171" s="412">
        <f>SUM(F170)</f>
        <v>35000.159999999996</v>
      </c>
      <c r="G171" s="101"/>
      <c r="H171" s="101"/>
      <c r="I171" s="101"/>
      <c r="J171" s="124">
        <v>35000.16</v>
      </c>
      <c r="M171" s="341"/>
      <c r="N171" s="233"/>
    </row>
    <row r="172" spans="1:14" s="165" customFormat="1" ht="12.75">
      <c r="A172" s="123">
        <v>332</v>
      </c>
      <c r="B172" s="394" t="s">
        <v>534</v>
      </c>
      <c r="C172" s="122" t="s">
        <v>549</v>
      </c>
      <c r="D172" s="427">
        <v>24</v>
      </c>
      <c r="E172" s="435">
        <v>1100</v>
      </c>
      <c r="F172" s="403">
        <f>+D172*E172</f>
        <v>26400</v>
      </c>
      <c r="G172" s="556">
        <f t="shared" si="5"/>
        <v>26400</v>
      </c>
      <c r="H172" s="101"/>
      <c r="I172" s="101"/>
      <c r="J172" s="609">
        <v>26400</v>
      </c>
      <c r="M172" s="341"/>
      <c r="N172" s="233"/>
    </row>
    <row r="173" spans="1:14" s="165" customFormat="1" ht="12.75">
      <c r="A173" s="123">
        <v>332</v>
      </c>
      <c r="B173" s="394" t="s">
        <v>534</v>
      </c>
      <c r="C173" s="122" t="s">
        <v>550</v>
      </c>
      <c r="D173" s="427">
        <v>80</v>
      </c>
      <c r="E173" s="435">
        <v>1800</v>
      </c>
      <c r="F173" s="403">
        <f>+D173*E173</f>
        <v>144000</v>
      </c>
      <c r="G173" s="556">
        <f t="shared" si="5"/>
        <v>144000</v>
      </c>
      <c r="H173" s="556"/>
      <c r="I173" s="556"/>
      <c r="J173" s="609">
        <v>144000</v>
      </c>
      <c r="M173" s="339"/>
      <c r="N173" s="36"/>
    </row>
    <row r="174" spans="1:14" s="165" customFormat="1" ht="12.75">
      <c r="A174" s="21" t="s">
        <v>551</v>
      </c>
      <c r="B174" s="386"/>
      <c r="C174" s="16"/>
      <c r="D174" s="440"/>
      <c r="E174" s="437"/>
      <c r="F174" s="412">
        <f>SUM(F172:F173)</f>
        <v>170400</v>
      </c>
      <c r="G174" s="101"/>
      <c r="H174" s="101"/>
      <c r="I174" s="101"/>
      <c r="J174" s="124">
        <v>170400</v>
      </c>
      <c r="M174" s="342"/>
      <c r="N174" s="127"/>
    </row>
    <row r="175" spans="1:14" s="165" customFormat="1" ht="12.75">
      <c r="A175" s="113">
        <v>333</v>
      </c>
      <c r="B175" s="384" t="s">
        <v>541</v>
      </c>
      <c r="C175" s="112" t="s">
        <v>552</v>
      </c>
      <c r="D175" s="427">
        <v>4</v>
      </c>
      <c r="E175" s="435">
        <v>2500</v>
      </c>
      <c r="F175" s="403">
        <f>+D175*E175</f>
        <v>10000</v>
      </c>
      <c r="G175" s="556">
        <f t="shared" si="5"/>
        <v>10000</v>
      </c>
      <c r="H175" s="101"/>
      <c r="I175" s="101"/>
      <c r="J175" s="609">
        <v>10000</v>
      </c>
      <c r="M175" s="342"/>
      <c r="N175" s="127"/>
    </row>
    <row r="176" spans="1:14" s="165" customFormat="1" ht="12.75">
      <c r="A176" s="113">
        <v>333</v>
      </c>
      <c r="B176" s="384" t="s">
        <v>534</v>
      </c>
      <c r="C176" s="112" t="s">
        <v>553</v>
      </c>
      <c r="D176" s="427">
        <v>8</v>
      </c>
      <c r="E176" s="435">
        <v>300</v>
      </c>
      <c r="F176" s="403">
        <f>+D176*E176</f>
        <v>2400</v>
      </c>
      <c r="G176" s="556">
        <f t="shared" si="5"/>
        <v>2400</v>
      </c>
      <c r="H176" s="556"/>
      <c r="I176" s="556"/>
      <c r="J176" s="609">
        <v>2400</v>
      </c>
      <c r="M176" s="339"/>
      <c r="N176" s="36"/>
    </row>
    <row r="177" spans="1:14" s="165" customFormat="1" ht="12.75">
      <c r="A177" s="113">
        <v>333</v>
      </c>
      <c r="B177" s="384" t="s">
        <v>534</v>
      </c>
      <c r="C177" s="112" t="s">
        <v>554</v>
      </c>
      <c r="D177" s="427">
        <v>8</v>
      </c>
      <c r="E177" s="435">
        <v>250</v>
      </c>
      <c r="F177" s="403">
        <f>+D177*E177</f>
        <v>2000</v>
      </c>
      <c r="G177" s="556">
        <f t="shared" si="5"/>
        <v>2000</v>
      </c>
      <c r="H177" s="556"/>
      <c r="I177" s="556"/>
      <c r="J177" s="609">
        <v>2000</v>
      </c>
      <c r="M177" s="339"/>
      <c r="N177" s="36"/>
    </row>
    <row r="178" spans="1:14" s="165" customFormat="1" ht="12.75">
      <c r="A178" s="113">
        <v>333</v>
      </c>
      <c r="B178" s="384" t="s">
        <v>534</v>
      </c>
      <c r="C178" s="112" t="s">
        <v>555</v>
      </c>
      <c r="D178" s="427">
        <v>6</v>
      </c>
      <c r="E178" s="435">
        <v>36</v>
      </c>
      <c r="F178" s="403">
        <f>+D178*E178</f>
        <v>216</v>
      </c>
      <c r="G178" s="556">
        <f t="shared" si="5"/>
        <v>216</v>
      </c>
      <c r="H178" s="556"/>
      <c r="I178" s="556"/>
      <c r="J178" s="609">
        <v>216</v>
      </c>
      <c r="M178" s="339"/>
      <c r="N178" s="36"/>
    </row>
    <row r="179" spans="1:14" s="165" customFormat="1" ht="30.75" customHeight="1">
      <c r="A179" s="123">
        <v>333</v>
      </c>
      <c r="B179" s="384" t="s">
        <v>526</v>
      </c>
      <c r="C179" s="112" t="s">
        <v>556</v>
      </c>
      <c r="D179" s="427">
        <v>24</v>
      </c>
      <c r="E179" s="435">
        <v>300</v>
      </c>
      <c r="F179" s="403">
        <f>+D179*E179</f>
        <v>7200</v>
      </c>
      <c r="G179" s="556">
        <f t="shared" si="5"/>
        <v>7200</v>
      </c>
      <c r="H179" s="556"/>
      <c r="I179" s="556"/>
      <c r="J179" s="609">
        <v>7200</v>
      </c>
      <c r="M179" s="339"/>
      <c r="N179" s="36"/>
    </row>
    <row r="180" spans="1:14" s="165" customFormat="1" ht="12.75">
      <c r="A180" s="18" t="s">
        <v>557</v>
      </c>
      <c r="B180" s="125"/>
      <c r="C180" s="16"/>
      <c r="D180" s="436"/>
      <c r="E180" s="437"/>
      <c r="F180" s="412">
        <f>SUM(F175:F179)</f>
        <v>21816</v>
      </c>
      <c r="G180" s="101"/>
      <c r="H180" s="101"/>
      <c r="I180" s="101"/>
      <c r="J180" s="124">
        <v>21816</v>
      </c>
      <c r="M180" s="180"/>
      <c r="N180" s="127"/>
    </row>
    <row r="181" spans="1:14" s="165" customFormat="1" ht="12.75">
      <c r="A181" s="113">
        <v>335</v>
      </c>
      <c r="B181" s="384" t="s">
        <v>534</v>
      </c>
      <c r="C181" s="112" t="s">
        <v>558</v>
      </c>
      <c r="D181" s="427">
        <v>38</v>
      </c>
      <c r="E181" s="410">
        <v>50</v>
      </c>
      <c r="F181" s="410">
        <f>+D181*E181</f>
        <v>1900</v>
      </c>
      <c r="G181" s="556">
        <f t="shared" si="5"/>
        <v>1900</v>
      </c>
      <c r="H181" s="556"/>
      <c r="I181" s="556"/>
      <c r="J181" s="609">
        <v>1900</v>
      </c>
      <c r="M181" s="339"/>
      <c r="N181" s="330"/>
    </row>
    <row r="182" spans="1:14" s="165" customFormat="1" ht="12.75">
      <c r="A182" s="113">
        <v>335</v>
      </c>
      <c r="B182" s="384" t="s">
        <v>526</v>
      </c>
      <c r="C182" s="112" t="s">
        <v>559</v>
      </c>
      <c r="D182" s="427">
        <v>24</v>
      </c>
      <c r="E182" s="435">
        <v>1041.67</v>
      </c>
      <c r="F182" s="410">
        <f>+D182*E182</f>
        <v>25000.08</v>
      </c>
      <c r="G182" s="556">
        <f t="shared" si="5"/>
        <v>25000.08</v>
      </c>
      <c r="H182" s="556"/>
      <c r="I182" s="556"/>
      <c r="J182" s="609">
        <v>25000.08</v>
      </c>
      <c r="M182" s="339"/>
      <c r="N182" s="36"/>
    </row>
    <row r="183" spans="1:14" s="165" customFormat="1" ht="12.75">
      <c r="A183" s="113">
        <v>335</v>
      </c>
      <c r="B183" s="384" t="s">
        <v>526</v>
      </c>
      <c r="C183" s="112" t="s">
        <v>561</v>
      </c>
      <c r="D183" s="427">
        <v>12</v>
      </c>
      <c r="E183" s="435">
        <v>333.33</v>
      </c>
      <c r="F183" s="410">
        <f>+D183*E183</f>
        <v>3999.96</v>
      </c>
      <c r="G183" s="556">
        <f t="shared" si="5"/>
        <v>3999.96</v>
      </c>
      <c r="H183" s="556"/>
      <c r="I183" s="556"/>
      <c r="J183" s="609">
        <v>3999.96</v>
      </c>
      <c r="M183" s="339"/>
      <c r="N183" s="36"/>
    </row>
    <row r="184" spans="1:14" s="165" customFormat="1" ht="12.75">
      <c r="A184" s="18" t="s">
        <v>563</v>
      </c>
      <c r="B184" s="125"/>
      <c r="C184" s="16"/>
      <c r="D184" s="436"/>
      <c r="E184" s="437"/>
      <c r="F184" s="412">
        <f>SUM(F181:F183)</f>
        <v>30900.04</v>
      </c>
      <c r="G184" s="101"/>
      <c r="H184" s="101"/>
      <c r="I184" s="101"/>
      <c r="J184" s="124">
        <v>30900.04</v>
      </c>
      <c r="M184" s="180"/>
      <c r="N184" s="127"/>
    </row>
    <row r="185" spans="1:14" s="165" customFormat="1" ht="12.75">
      <c r="A185" s="113">
        <v>345</v>
      </c>
      <c r="B185" s="384" t="s">
        <v>526</v>
      </c>
      <c r="C185" s="112" t="s">
        <v>569</v>
      </c>
      <c r="D185" s="427">
        <v>36</v>
      </c>
      <c r="E185" s="435">
        <v>1500</v>
      </c>
      <c r="F185" s="403">
        <f>+D185*E185</f>
        <v>54000</v>
      </c>
      <c r="G185" s="556">
        <f aca="true" t="shared" si="6" ref="G185:G213">+F185</f>
        <v>54000</v>
      </c>
      <c r="H185" s="556"/>
      <c r="I185" s="556"/>
      <c r="J185" s="609">
        <v>54000</v>
      </c>
      <c r="M185" s="339"/>
      <c r="N185" s="36"/>
    </row>
    <row r="186" spans="1:14" s="165" customFormat="1" ht="12.75">
      <c r="A186" s="18" t="s">
        <v>570</v>
      </c>
      <c r="B186" s="125"/>
      <c r="C186" s="16"/>
      <c r="D186" s="441"/>
      <c r="E186" s="442"/>
      <c r="F186" s="412">
        <f>SUM(F185)</f>
        <v>54000</v>
      </c>
      <c r="G186" s="101"/>
      <c r="H186" s="101"/>
      <c r="I186" s="101"/>
      <c r="J186" s="124">
        <v>54000</v>
      </c>
      <c r="M186" s="343"/>
      <c r="N186" s="332"/>
    </row>
    <row r="187" spans="1:14" s="167" customFormat="1" ht="24">
      <c r="A187" s="113">
        <v>349</v>
      </c>
      <c r="B187" s="384" t="s">
        <v>534</v>
      </c>
      <c r="C187" s="112" t="s">
        <v>571</v>
      </c>
      <c r="D187" s="618">
        <v>12</v>
      </c>
      <c r="E187" s="455">
        <v>5400</v>
      </c>
      <c r="F187" s="410">
        <f>+D187*E187</f>
        <v>64800</v>
      </c>
      <c r="G187" s="556">
        <f t="shared" si="6"/>
        <v>64800</v>
      </c>
      <c r="H187" s="556"/>
      <c r="I187" s="556"/>
      <c r="J187" s="609">
        <v>64800</v>
      </c>
      <c r="M187" s="372"/>
      <c r="N187" s="373"/>
    </row>
    <row r="188" spans="1:14" s="167" customFormat="1" ht="12.75">
      <c r="A188" s="113">
        <v>349</v>
      </c>
      <c r="B188" s="384" t="s">
        <v>526</v>
      </c>
      <c r="C188" s="112" t="s">
        <v>572</v>
      </c>
      <c r="D188" s="618">
        <v>1179</v>
      </c>
      <c r="E188" s="455">
        <v>1</v>
      </c>
      <c r="F188" s="410">
        <f>+D188*E188</f>
        <v>1179</v>
      </c>
      <c r="G188" s="556">
        <f t="shared" si="6"/>
        <v>1179</v>
      </c>
      <c r="H188" s="556"/>
      <c r="I188" s="556"/>
      <c r="J188" s="609">
        <v>1179</v>
      </c>
      <c r="M188" s="372"/>
      <c r="N188" s="373"/>
    </row>
    <row r="189" spans="1:14" s="165" customFormat="1" ht="12.75">
      <c r="A189" s="18" t="s">
        <v>574</v>
      </c>
      <c r="B189" s="125"/>
      <c r="C189" s="16"/>
      <c r="D189" s="441"/>
      <c r="E189" s="442"/>
      <c r="F189" s="412">
        <f>SUM(F187:F188)</f>
        <v>65979</v>
      </c>
      <c r="G189" s="101"/>
      <c r="H189" s="101"/>
      <c r="I189" s="101"/>
      <c r="J189" s="124">
        <v>65979</v>
      </c>
      <c r="M189" s="343"/>
      <c r="N189" s="332"/>
    </row>
    <row r="190" spans="1:14" s="165" customFormat="1" ht="12.75">
      <c r="A190" s="115">
        <v>351</v>
      </c>
      <c r="B190" s="389" t="s">
        <v>526</v>
      </c>
      <c r="C190" s="112" t="s">
        <v>575</v>
      </c>
      <c r="D190" s="427">
        <v>37</v>
      </c>
      <c r="E190" s="435">
        <v>135.14</v>
      </c>
      <c r="F190" s="403">
        <f>+D190*E190</f>
        <v>5000.179999999999</v>
      </c>
      <c r="G190" s="556">
        <f t="shared" si="6"/>
        <v>5000.179999999999</v>
      </c>
      <c r="H190" s="556"/>
      <c r="I190" s="556"/>
      <c r="J190" s="609">
        <v>5000.18</v>
      </c>
      <c r="M190" s="339"/>
      <c r="N190" s="36"/>
    </row>
    <row r="191" spans="1:14" s="165" customFormat="1" ht="12.75">
      <c r="A191" s="21" t="s">
        <v>577</v>
      </c>
      <c r="B191" s="386"/>
      <c r="C191" s="16"/>
      <c r="D191" s="440"/>
      <c r="E191" s="437"/>
      <c r="F191" s="412">
        <f>SUM(F190)</f>
        <v>5000.179999999999</v>
      </c>
      <c r="G191" s="101"/>
      <c r="H191" s="101"/>
      <c r="I191" s="101"/>
      <c r="J191" s="124">
        <v>5000.18</v>
      </c>
      <c r="M191" s="342"/>
      <c r="N191" s="127"/>
    </row>
    <row r="192" spans="1:14" s="165" customFormat="1" ht="12.75">
      <c r="A192" s="113">
        <v>353</v>
      </c>
      <c r="B192" s="384" t="s">
        <v>581</v>
      </c>
      <c r="C192" s="112" t="s">
        <v>582</v>
      </c>
      <c r="D192" s="427">
        <v>1940</v>
      </c>
      <c r="E192" s="410">
        <v>0.2</v>
      </c>
      <c r="F192" s="410">
        <f>+D192*E192</f>
        <v>388</v>
      </c>
      <c r="G192" s="556">
        <f t="shared" si="6"/>
        <v>388</v>
      </c>
      <c r="H192" s="556"/>
      <c r="I192" s="556"/>
      <c r="J192" s="609">
        <v>388</v>
      </c>
      <c r="M192" s="339"/>
      <c r="N192" s="330"/>
    </row>
    <row r="193" spans="1:14" s="165" customFormat="1" ht="12.75">
      <c r="A193" s="18" t="s">
        <v>585</v>
      </c>
      <c r="B193" s="125"/>
      <c r="C193" s="16"/>
      <c r="D193" s="436"/>
      <c r="E193" s="437"/>
      <c r="F193" s="412">
        <f>SUM(F192)</f>
        <v>388</v>
      </c>
      <c r="G193" s="101"/>
      <c r="H193" s="101"/>
      <c r="I193" s="101"/>
      <c r="J193" s="124">
        <v>388</v>
      </c>
      <c r="M193" s="180"/>
      <c r="N193" s="127"/>
    </row>
    <row r="194" spans="1:14" s="165" customFormat="1" ht="12.75">
      <c r="A194" s="113">
        <v>354</v>
      </c>
      <c r="B194" s="384" t="s">
        <v>534</v>
      </c>
      <c r="C194" s="112" t="s">
        <v>587</v>
      </c>
      <c r="D194" s="427">
        <v>49</v>
      </c>
      <c r="E194" s="435">
        <v>300</v>
      </c>
      <c r="F194" s="403">
        <v>14700</v>
      </c>
      <c r="G194" s="556">
        <f t="shared" si="6"/>
        <v>14700</v>
      </c>
      <c r="H194" s="556"/>
      <c r="I194" s="556"/>
      <c r="J194" s="609">
        <v>14700</v>
      </c>
      <c r="M194" s="339"/>
      <c r="N194" s="36"/>
    </row>
    <row r="195" spans="1:14" s="165" customFormat="1" ht="12.75">
      <c r="A195" s="18" t="s">
        <v>588</v>
      </c>
      <c r="B195" s="125"/>
      <c r="C195" s="16"/>
      <c r="D195" s="432"/>
      <c r="E195" s="101"/>
      <c r="F195" s="412">
        <v>14700</v>
      </c>
      <c r="G195" s="101"/>
      <c r="H195" s="101"/>
      <c r="I195" s="101"/>
      <c r="J195" s="124">
        <v>14700</v>
      </c>
      <c r="M195" s="341"/>
      <c r="N195" s="233"/>
    </row>
    <row r="196" spans="1:14" s="165" customFormat="1" ht="12.75">
      <c r="A196" s="113">
        <v>355</v>
      </c>
      <c r="B196" s="384" t="s">
        <v>541</v>
      </c>
      <c r="C196" s="112" t="s">
        <v>589</v>
      </c>
      <c r="D196" s="427">
        <v>26</v>
      </c>
      <c r="E196" s="435">
        <v>57.69</v>
      </c>
      <c r="F196" s="403">
        <f>+D196*E196</f>
        <v>1499.94</v>
      </c>
      <c r="G196" s="556">
        <f t="shared" si="6"/>
        <v>1499.94</v>
      </c>
      <c r="H196" s="556"/>
      <c r="I196" s="556"/>
      <c r="J196" s="609">
        <v>1499.94</v>
      </c>
      <c r="M196" s="339"/>
      <c r="N196" s="36"/>
    </row>
    <row r="197" spans="1:14" s="165" customFormat="1" ht="12.75">
      <c r="A197" s="113">
        <v>355</v>
      </c>
      <c r="B197" s="384" t="s">
        <v>541</v>
      </c>
      <c r="C197" s="112" t="s">
        <v>591</v>
      </c>
      <c r="D197" s="427">
        <v>108</v>
      </c>
      <c r="E197" s="435">
        <v>24</v>
      </c>
      <c r="F197" s="403">
        <f>+D197*E197</f>
        <v>2592</v>
      </c>
      <c r="G197" s="556">
        <f t="shared" si="6"/>
        <v>2592</v>
      </c>
      <c r="H197" s="556"/>
      <c r="I197" s="556"/>
      <c r="J197" s="609">
        <v>2592</v>
      </c>
      <c r="M197" s="339"/>
      <c r="N197" s="36"/>
    </row>
    <row r="198" spans="1:14" s="165" customFormat="1" ht="12.75">
      <c r="A198" s="18" t="s">
        <v>593</v>
      </c>
      <c r="B198" s="125"/>
      <c r="C198" s="16"/>
      <c r="D198" s="436"/>
      <c r="E198" s="437"/>
      <c r="F198" s="412">
        <f>SUM(F196:F197)</f>
        <v>4091.94</v>
      </c>
      <c r="G198" s="101"/>
      <c r="H198" s="101"/>
      <c r="I198" s="101"/>
      <c r="J198" s="124">
        <v>4091.94</v>
      </c>
      <c r="M198" s="180"/>
      <c r="N198" s="127"/>
    </row>
    <row r="199" spans="1:14" s="165" customFormat="1" ht="12.75">
      <c r="A199" s="113">
        <v>356</v>
      </c>
      <c r="B199" s="384" t="s">
        <v>541</v>
      </c>
      <c r="C199" s="112" t="s">
        <v>594</v>
      </c>
      <c r="D199" s="427">
        <v>16</v>
      </c>
      <c r="E199" s="435">
        <v>625</v>
      </c>
      <c r="F199" s="403">
        <f>+D199*E199</f>
        <v>10000</v>
      </c>
      <c r="G199" s="556">
        <f t="shared" si="6"/>
        <v>10000</v>
      </c>
      <c r="H199" s="556"/>
      <c r="I199" s="556"/>
      <c r="J199" s="609">
        <v>10000</v>
      </c>
      <c r="M199" s="339"/>
      <c r="N199" s="36"/>
    </row>
    <row r="200" spans="1:14" s="165" customFormat="1" ht="12.75">
      <c r="A200" s="18" t="s">
        <v>595</v>
      </c>
      <c r="B200" s="125"/>
      <c r="C200" s="16"/>
      <c r="D200" s="436"/>
      <c r="E200" s="437"/>
      <c r="F200" s="412">
        <f>SUM(F199)</f>
        <v>10000</v>
      </c>
      <c r="G200" s="101"/>
      <c r="H200" s="101"/>
      <c r="I200" s="101"/>
      <c r="J200" s="124">
        <v>10000</v>
      </c>
      <c r="M200" s="180"/>
      <c r="N200" s="127"/>
    </row>
    <row r="201" spans="1:14" s="167" customFormat="1" ht="12.75">
      <c r="A201" s="113">
        <v>371</v>
      </c>
      <c r="B201" s="384" t="s">
        <v>534</v>
      </c>
      <c r="C201" s="112" t="s">
        <v>596</v>
      </c>
      <c r="D201" s="443">
        <v>49</v>
      </c>
      <c r="E201" s="435">
        <v>1100</v>
      </c>
      <c r="F201" s="410">
        <f>+D201*E201</f>
        <v>53900</v>
      </c>
      <c r="G201" s="556">
        <f t="shared" si="6"/>
        <v>53900</v>
      </c>
      <c r="H201" s="556"/>
      <c r="I201" s="556"/>
      <c r="J201" s="609">
        <v>53900</v>
      </c>
      <c r="M201" s="37"/>
      <c r="N201" s="36"/>
    </row>
    <row r="202" spans="1:14" s="167" customFormat="1" ht="12.75">
      <c r="A202" s="113">
        <v>371</v>
      </c>
      <c r="B202" s="384" t="s">
        <v>534</v>
      </c>
      <c r="C202" s="112" t="s">
        <v>598</v>
      </c>
      <c r="D202" s="427">
        <v>2</v>
      </c>
      <c r="E202" s="419">
        <v>2400</v>
      </c>
      <c r="F202" s="410">
        <f>+D202*E202</f>
        <v>4800</v>
      </c>
      <c r="G202" s="556">
        <f t="shared" si="6"/>
        <v>4800</v>
      </c>
      <c r="H202" s="556"/>
      <c r="I202" s="556"/>
      <c r="J202" s="609">
        <v>4800</v>
      </c>
      <c r="M202" s="339"/>
      <c r="N202" s="333"/>
    </row>
    <row r="203" spans="1:14" s="167" customFormat="1" ht="12.75">
      <c r="A203" s="113">
        <v>371</v>
      </c>
      <c r="B203" s="384" t="s">
        <v>534</v>
      </c>
      <c r="C203" s="112" t="s">
        <v>599</v>
      </c>
      <c r="D203" s="427">
        <v>30</v>
      </c>
      <c r="E203" s="419">
        <v>280</v>
      </c>
      <c r="F203" s="410">
        <f>+D203*E203</f>
        <v>8400</v>
      </c>
      <c r="G203" s="556">
        <f t="shared" si="6"/>
        <v>8400</v>
      </c>
      <c r="H203" s="556"/>
      <c r="I203" s="556"/>
      <c r="J203" s="609">
        <v>8400</v>
      </c>
      <c r="M203" s="339"/>
      <c r="N203" s="333"/>
    </row>
    <row r="204" spans="1:14" s="165" customFormat="1" ht="12.75">
      <c r="A204" s="18" t="s">
        <v>600</v>
      </c>
      <c r="B204" s="125"/>
      <c r="C204" s="16"/>
      <c r="D204" s="438"/>
      <c r="E204" s="439"/>
      <c r="F204" s="412">
        <f>SUM(F201:F203)</f>
        <v>67100</v>
      </c>
      <c r="G204" s="101"/>
      <c r="H204" s="101"/>
      <c r="I204" s="101"/>
      <c r="J204" s="124">
        <v>67100</v>
      </c>
      <c r="M204" s="340"/>
      <c r="N204" s="331"/>
    </row>
    <row r="205" spans="1:14" s="165" customFormat="1" ht="12.75">
      <c r="A205" s="113">
        <v>372</v>
      </c>
      <c r="B205" s="384" t="s">
        <v>601</v>
      </c>
      <c r="C205" s="112" t="s">
        <v>602</v>
      </c>
      <c r="D205" s="427">
        <v>1535</v>
      </c>
      <c r="E205" s="419">
        <v>280</v>
      </c>
      <c r="F205" s="410">
        <f>+D205*E205</f>
        <v>429800</v>
      </c>
      <c r="G205" s="556">
        <f t="shared" si="6"/>
        <v>429800</v>
      </c>
      <c r="H205" s="556"/>
      <c r="I205" s="556"/>
      <c r="J205" s="609">
        <v>429800</v>
      </c>
      <c r="M205" s="339"/>
      <c r="N205" s="333"/>
    </row>
    <row r="206" spans="1:14" s="165" customFormat="1" ht="12.75">
      <c r="A206" s="113">
        <v>372</v>
      </c>
      <c r="B206" s="384" t="s">
        <v>541</v>
      </c>
      <c r="C206" s="112" t="s">
        <v>603</v>
      </c>
      <c r="D206" s="427">
        <v>25</v>
      </c>
      <c r="E206" s="419">
        <v>900</v>
      </c>
      <c r="F206" s="410">
        <f>+D206*E206</f>
        <v>22500</v>
      </c>
      <c r="G206" s="556">
        <f t="shared" si="6"/>
        <v>22500</v>
      </c>
      <c r="H206" s="556"/>
      <c r="I206" s="556"/>
      <c r="J206" s="609">
        <v>22500</v>
      </c>
      <c r="M206" s="339"/>
      <c r="N206" s="333"/>
    </row>
    <row r="207" spans="1:14" s="165" customFormat="1" ht="12.75">
      <c r="A207" s="18" t="s">
        <v>604</v>
      </c>
      <c r="B207" s="125"/>
      <c r="C207" s="16"/>
      <c r="D207" s="438"/>
      <c r="E207" s="439"/>
      <c r="F207" s="412">
        <f>SUM(F205:F206)</f>
        <v>452300</v>
      </c>
      <c r="G207" s="101"/>
      <c r="H207" s="101"/>
      <c r="I207" s="101"/>
      <c r="J207" s="124">
        <v>452300</v>
      </c>
      <c r="M207" s="340"/>
      <c r="N207" s="331"/>
    </row>
    <row r="208" spans="1:14" s="165" customFormat="1" ht="12.75">
      <c r="A208" s="113">
        <v>379</v>
      </c>
      <c r="B208" s="384" t="s">
        <v>605</v>
      </c>
      <c r="C208" s="112" t="s">
        <v>607</v>
      </c>
      <c r="D208" s="427">
        <v>20000</v>
      </c>
      <c r="E208" s="410">
        <v>0.51</v>
      </c>
      <c r="F208" s="410">
        <f>+D208*E208</f>
        <v>10200</v>
      </c>
      <c r="G208" s="556">
        <f t="shared" si="6"/>
        <v>10200</v>
      </c>
      <c r="H208" s="556"/>
      <c r="I208" s="556"/>
      <c r="J208" s="609">
        <v>10200</v>
      </c>
      <c r="M208" s="339"/>
      <c r="N208" s="330"/>
    </row>
    <row r="209" spans="1:14" s="165" customFormat="1" ht="12.75">
      <c r="A209" s="113">
        <v>379</v>
      </c>
      <c r="B209" s="384" t="s">
        <v>605</v>
      </c>
      <c r="C209" s="112" t="s">
        <v>607</v>
      </c>
      <c r="D209" s="427">
        <v>154137</v>
      </c>
      <c r="E209" s="410">
        <v>0.59</v>
      </c>
      <c r="F209" s="410">
        <f>+D209*E209</f>
        <v>90940.83</v>
      </c>
      <c r="G209" s="556">
        <f t="shared" si="6"/>
        <v>90940.83</v>
      </c>
      <c r="H209" s="556"/>
      <c r="I209" s="556"/>
      <c r="J209" s="609">
        <v>90940.83</v>
      </c>
      <c r="M209" s="339"/>
      <c r="N209" s="330"/>
    </row>
    <row r="210" spans="1:14" s="165" customFormat="1" ht="12.75">
      <c r="A210" s="18" t="s">
        <v>608</v>
      </c>
      <c r="B210" s="125"/>
      <c r="C210" s="16"/>
      <c r="D210" s="436"/>
      <c r="E210" s="437"/>
      <c r="F210" s="412">
        <f>SUM(F208:F209)</f>
        <v>101140.83</v>
      </c>
      <c r="G210" s="101"/>
      <c r="H210" s="101"/>
      <c r="I210" s="101"/>
      <c r="J210" s="124">
        <v>101140.83</v>
      </c>
      <c r="M210" s="180"/>
      <c r="N210" s="127"/>
    </row>
    <row r="211" spans="1:14" s="165" customFormat="1" ht="12.75">
      <c r="A211" s="114">
        <v>383</v>
      </c>
      <c r="B211" s="389" t="s">
        <v>534</v>
      </c>
      <c r="C211" s="112" t="s">
        <v>609</v>
      </c>
      <c r="D211" s="427">
        <v>198</v>
      </c>
      <c r="E211" s="410">
        <v>5.625</v>
      </c>
      <c r="F211" s="410">
        <f>+D211*E211</f>
        <v>1113.75</v>
      </c>
      <c r="G211" s="556">
        <f t="shared" si="6"/>
        <v>1113.75</v>
      </c>
      <c r="H211" s="556"/>
      <c r="I211" s="556"/>
      <c r="J211" s="609">
        <v>1113.75</v>
      </c>
      <c r="M211" s="339"/>
      <c r="N211" s="330"/>
    </row>
    <row r="212" spans="1:14" s="165" customFormat="1" ht="12.75">
      <c r="A212" s="19" t="s">
        <v>610</v>
      </c>
      <c r="B212" s="386"/>
      <c r="C212" s="16"/>
      <c r="D212" s="440"/>
      <c r="E212" s="437"/>
      <c r="F212" s="412">
        <f>SUM(F211)</f>
        <v>1113.75</v>
      </c>
      <c r="G212" s="101"/>
      <c r="H212" s="101"/>
      <c r="I212" s="101"/>
      <c r="J212" s="124">
        <v>1113.75</v>
      </c>
      <c r="M212" s="342"/>
      <c r="N212" s="127"/>
    </row>
    <row r="213" spans="1:14" s="165" customFormat="1" ht="12.75">
      <c r="A213" s="113">
        <v>393</v>
      </c>
      <c r="B213" s="384" t="s">
        <v>541</v>
      </c>
      <c r="C213" s="112" t="s">
        <v>613</v>
      </c>
      <c r="D213" s="427">
        <v>12</v>
      </c>
      <c r="E213" s="435">
        <v>416.67</v>
      </c>
      <c r="F213" s="410">
        <f>+D213*E213</f>
        <v>5000.04</v>
      </c>
      <c r="G213" s="556">
        <f t="shared" si="6"/>
        <v>5000.04</v>
      </c>
      <c r="H213" s="556"/>
      <c r="I213" s="556"/>
      <c r="J213" s="609">
        <v>5000.04</v>
      </c>
      <c r="M213" s="339"/>
      <c r="N213" s="36"/>
    </row>
    <row r="214" spans="1:14" s="165" customFormat="1" ht="12.75">
      <c r="A214" s="113">
        <v>393</v>
      </c>
      <c r="B214" s="384" t="s">
        <v>541</v>
      </c>
      <c r="C214" s="112" t="s">
        <v>614</v>
      </c>
      <c r="D214" s="427">
        <v>2</v>
      </c>
      <c r="E214" s="435">
        <v>9000</v>
      </c>
      <c r="F214" s="410">
        <f>+D214*E214</f>
        <v>18000</v>
      </c>
      <c r="G214" s="556">
        <f>+F214</f>
        <v>18000</v>
      </c>
      <c r="H214" s="556"/>
      <c r="I214" s="556"/>
      <c r="J214" s="609">
        <v>18000</v>
      </c>
      <c r="M214" s="339"/>
      <c r="N214" s="36"/>
    </row>
    <row r="215" spans="1:14" s="165" customFormat="1" ht="13.5" thickBot="1">
      <c r="A215" s="120" t="s">
        <v>615</v>
      </c>
      <c r="B215" s="395"/>
      <c r="C215" s="121"/>
      <c r="D215" s="444"/>
      <c r="E215" s="445"/>
      <c r="F215" s="446">
        <f>SUM(F213:F214)</f>
        <v>23000.04</v>
      </c>
      <c r="G215" s="611"/>
      <c r="H215" s="611"/>
      <c r="I215" s="611"/>
      <c r="J215" s="612">
        <v>23000.04</v>
      </c>
      <c r="M215" s="180"/>
      <c r="N215" s="127"/>
    </row>
    <row r="216" spans="1:6" s="167" customFormat="1" ht="19.5" customHeight="1" thickBot="1">
      <c r="A216" s="166"/>
      <c r="B216" s="28"/>
      <c r="C216" s="29"/>
      <c r="D216" s="36"/>
      <c r="E216" s="37"/>
      <c r="F216" s="126"/>
    </row>
    <row r="217" spans="1:17" s="105" customFormat="1" ht="24.75" customHeight="1" thickBot="1">
      <c r="A217" s="815" t="s">
        <v>616</v>
      </c>
      <c r="B217" s="816"/>
      <c r="C217" s="816"/>
      <c r="D217" s="816"/>
      <c r="E217" s="839"/>
      <c r="F217" s="96">
        <f>SUM(F156,F158,F160,F163,F165,F167,F169,F171,F174,F180,F184,F186,F189,F191,F193,F195,F198,F200,F204,F207,F210,F212,F215)</f>
        <v>1158649.78</v>
      </c>
      <c r="G217" s="96">
        <f>SUM(G155:G215)</f>
        <v>1158649.78</v>
      </c>
      <c r="H217" s="96">
        <f>SUM(H155:H215)</f>
        <v>0</v>
      </c>
      <c r="I217" s="96">
        <f>SUM(I155:I215)</f>
        <v>0</v>
      </c>
      <c r="J217" s="169">
        <f>SUM(J215+J212+J210+J207+J204+J200+J198+J195+J193+J191+J189+J186+J184+J180+J174+J171+J169+J167+J165+J163+J160+J158+J156)</f>
        <v>1158649.7799999998</v>
      </c>
      <c r="K217" s="97"/>
      <c r="M217" s="97"/>
      <c r="O217" s="95"/>
      <c r="P217" s="95"/>
      <c r="Q217" s="97"/>
    </row>
    <row r="218" spans="1:6" s="167" customFormat="1" ht="19.5" customHeight="1" thickBot="1">
      <c r="A218" s="166"/>
      <c r="B218" s="28"/>
      <c r="C218" s="29"/>
      <c r="D218" s="36"/>
      <c r="E218" s="37"/>
      <c r="F218" s="126"/>
    </row>
    <row r="219" spans="1:17" s="104" customFormat="1" ht="28.5" customHeight="1" thickBot="1">
      <c r="A219" s="251" t="s">
        <v>617</v>
      </c>
      <c r="B219" s="25"/>
      <c r="C219" s="102"/>
      <c r="D219" s="106"/>
      <c r="E219" s="107"/>
      <c r="F219" s="86"/>
      <c r="G219" s="103"/>
      <c r="H219" s="103"/>
      <c r="I219" s="103"/>
      <c r="J219" s="103"/>
      <c r="K219" s="23"/>
      <c r="M219" s="23"/>
      <c r="O219" s="95"/>
      <c r="P219" s="95"/>
      <c r="Q219" s="23"/>
    </row>
    <row r="220" spans="1:10" s="167" customFormat="1" ht="12.75">
      <c r="A220" s="467">
        <v>433</v>
      </c>
      <c r="B220" s="468" t="s">
        <v>169</v>
      </c>
      <c r="C220" s="469" t="s">
        <v>624</v>
      </c>
      <c r="D220" s="379">
        <v>1</v>
      </c>
      <c r="E220" s="470">
        <v>15750</v>
      </c>
      <c r="F220" s="470">
        <v>15750</v>
      </c>
      <c r="G220" s="470">
        <f aca="true" t="shared" si="7" ref="G220:G241">+F220</f>
        <v>15750</v>
      </c>
      <c r="H220" s="470"/>
      <c r="I220" s="470"/>
      <c r="J220" s="471">
        <v>15750</v>
      </c>
    </row>
    <row r="221" spans="1:10" s="167" customFormat="1" ht="12.75">
      <c r="A221" s="113">
        <v>433</v>
      </c>
      <c r="B221" s="384" t="s">
        <v>169</v>
      </c>
      <c r="C221" s="112" t="s">
        <v>629</v>
      </c>
      <c r="D221" s="385">
        <v>2</v>
      </c>
      <c r="E221" s="435">
        <v>13200</v>
      </c>
      <c r="F221" s="403">
        <v>26400</v>
      </c>
      <c r="G221" s="451">
        <f t="shared" si="7"/>
        <v>26400</v>
      </c>
      <c r="H221" s="451"/>
      <c r="I221" s="451"/>
      <c r="J221" s="452">
        <v>26400</v>
      </c>
    </row>
    <row r="222" spans="1:10" s="165" customFormat="1" ht="12.75">
      <c r="A222" s="18" t="s">
        <v>630</v>
      </c>
      <c r="B222" s="125"/>
      <c r="C222" s="16"/>
      <c r="D222" s="387"/>
      <c r="E222" s="456"/>
      <c r="F222" s="453">
        <v>42150</v>
      </c>
      <c r="G222" s="453"/>
      <c r="H222" s="453"/>
      <c r="I222" s="453"/>
      <c r="J222" s="454">
        <v>42150</v>
      </c>
    </row>
    <row r="223" spans="1:10" s="167" customFormat="1" ht="12.75">
      <c r="A223" s="113">
        <v>434</v>
      </c>
      <c r="B223" s="384" t="s">
        <v>169</v>
      </c>
      <c r="C223" s="112" t="s">
        <v>633</v>
      </c>
      <c r="D223" s="385">
        <v>1</v>
      </c>
      <c r="E223" s="457">
        <v>1187.5</v>
      </c>
      <c r="F223" s="451">
        <v>1187.5</v>
      </c>
      <c r="G223" s="451">
        <f t="shared" si="7"/>
        <v>1187.5</v>
      </c>
      <c r="H223" s="451"/>
      <c r="I223" s="451"/>
      <c r="J223" s="452">
        <v>1187.5</v>
      </c>
    </row>
    <row r="224" spans="1:10" s="165" customFormat="1" ht="12.75">
      <c r="A224" s="18" t="s">
        <v>634</v>
      </c>
      <c r="B224" s="125"/>
      <c r="C224" s="16"/>
      <c r="D224" s="387"/>
      <c r="E224" s="456"/>
      <c r="F224" s="453">
        <v>1187.5</v>
      </c>
      <c r="G224" s="453"/>
      <c r="H224" s="453"/>
      <c r="I224" s="453"/>
      <c r="J224" s="454">
        <v>1187.5</v>
      </c>
    </row>
    <row r="225" spans="1:10" s="167" customFormat="1" ht="12.75">
      <c r="A225" s="123">
        <v>435</v>
      </c>
      <c r="B225" s="394" t="s">
        <v>169</v>
      </c>
      <c r="C225" s="122" t="s">
        <v>636</v>
      </c>
      <c r="D225" s="385">
        <v>1</v>
      </c>
      <c r="E225" s="458">
        <v>6000</v>
      </c>
      <c r="F225" s="451">
        <v>6000</v>
      </c>
      <c r="G225" s="451">
        <f t="shared" si="7"/>
        <v>6000</v>
      </c>
      <c r="H225" s="451"/>
      <c r="I225" s="451"/>
      <c r="J225" s="452">
        <v>6000</v>
      </c>
    </row>
    <row r="226" spans="1:10" s="167" customFormat="1" ht="12.75">
      <c r="A226" s="123">
        <v>435</v>
      </c>
      <c r="B226" s="394" t="s">
        <v>169</v>
      </c>
      <c r="C226" s="122" t="s">
        <v>638</v>
      </c>
      <c r="D226" s="385">
        <v>1</v>
      </c>
      <c r="E226" s="457">
        <v>1000</v>
      </c>
      <c r="F226" s="451">
        <v>1000</v>
      </c>
      <c r="G226" s="451">
        <f t="shared" si="7"/>
        <v>1000</v>
      </c>
      <c r="H226" s="451"/>
      <c r="I226" s="451"/>
      <c r="J226" s="452">
        <v>1000</v>
      </c>
    </row>
    <row r="227" spans="1:10" s="165" customFormat="1" ht="12.75">
      <c r="A227" s="21" t="s">
        <v>639</v>
      </c>
      <c r="B227" s="386"/>
      <c r="C227" s="16"/>
      <c r="D227" s="387"/>
      <c r="E227" s="456"/>
      <c r="F227" s="453">
        <v>7000</v>
      </c>
      <c r="G227" s="453"/>
      <c r="H227" s="453"/>
      <c r="I227" s="453"/>
      <c r="J227" s="454">
        <v>7000</v>
      </c>
    </row>
    <row r="228" spans="1:10" s="167" customFormat="1" ht="12.75">
      <c r="A228" s="113">
        <v>436</v>
      </c>
      <c r="B228" s="384" t="s">
        <v>169</v>
      </c>
      <c r="C228" s="112" t="s">
        <v>640</v>
      </c>
      <c r="D228" s="385">
        <v>6</v>
      </c>
      <c r="E228" s="457">
        <v>4200</v>
      </c>
      <c r="F228" s="451">
        <v>25200</v>
      </c>
      <c r="G228" s="451">
        <f t="shared" si="7"/>
        <v>25200</v>
      </c>
      <c r="H228" s="451"/>
      <c r="I228" s="451"/>
      <c r="J228" s="452">
        <v>25200</v>
      </c>
    </row>
    <row r="229" spans="1:10" s="167" customFormat="1" ht="12.75">
      <c r="A229" s="113">
        <v>436</v>
      </c>
      <c r="B229" s="384" t="s">
        <v>169</v>
      </c>
      <c r="C229" s="112" t="s">
        <v>641</v>
      </c>
      <c r="D229" s="385">
        <v>2</v>
      </c>
      <c r="E229" s="457">
        <v>6000</v>
      </c>
      <c r="F229" s="451">
        <v>12000</v>
      </c>
      <c r="G229" s="451">
        <f t="shared" si="7"/>
        <v>12000</v>
      </c>
      <c r="H229" s="451"/>
      <c r="I229" s="451"/>
      <c r="J229" s="452">
        <v>12000</v>
      </c>
    </row>
    <row r="230" spans="1:10" s="167" customFormat="1" ht="12.75">
      <c r="A230" s="113">
        <v>436</v>
      </c>
      <c r="B230" s="384" t="s">
        <v>169</v>
      </c>
      <c r="C230" s="112" t="s">
        <v>642</v>
      </c>
      <c r="D230" s="385">
        <v>3</v>
      </c>
      <c r="E230" s="457">
        <v>1500</v>
      </c>
      <c r="F230" s="451">
        <v>4500</v>
      </c>
      <c r="G230" s="451">
        <f t="shared" si="7"/>
        <v>4500</v>
      </c>
      <c r="H230" s="451"/>
      <c r="I230" s="451"/>
      <c r="J230" s="452">
        <v>4500</v>
      </c>
    </row>
    <row r="231" spans="1:10" s="167" customFormat="1" ht="12.75">
      <c r="A231" s="113">
        <v>436</v>
      </c>
      <c r="B231" s="384" t="s">
        <v>169</v>
      </c>
      <c r="C231" s="112" t="s">
        <v>644</v>
      </c>
      <c r="D231" s="385">
        <v>2</v>
      </c>
      <c r="E231" s="457">
        <v>1875</v>
      </c>
      <c r="F231" s="451">
        <v>3750</v>
      </c>
      <c r="G231" s="451">
        <f t="shared" si="7"/>
        <v>3750</v>
      </c>
      <c r="H231" s="451"/>
      <c r="I231" s="451"/>
      <c r="J231" s="452">
        <v>3750</v>
      </c>
    </row>
    <row r="232" spans="1:10" s="167" customFormat="1" ht="12.75">
      <c r="A232" s="113">
        <v>436</v>
      </c>
      <c r="B232" s="384" t="s">
        <v>169</v>
      </c>
      <c r="C232" s="112" t="s">
        <v>649</v>
      </c>
      <c r="D232" s="385">
        <v>2</v>
      </c>
      <c r="E232" s="457">
        <v>1750</v>
      </c>
      <c r="F232" s="451">
        <v>3500</v>
      </c>
      <c r="G232" s="451">
        <f t="shared" si="7"/>
        <v>3500</v>
      </c>
      <c r="H232" s="451"/>
      <c r="I232" s="451"/>
      <c r="J232" s="452">
        <v>3500</v>
      </c>
    </row>
    <row r="233" spans="1:10" s="165" customFormat="1" ht="12.75">
      <c r="A233" s="18" t="s">
        <v>655</v>
      </c>
      <c r="B233" s="125"/>
      <c r="C233" s="16"/>
      <c r="D233" s="387"/>
      <c r="E233" s="412"/>
      <c r="F233" s="453">
        <f>SUM(F228:F232)</f>
        <v>48950</v>
      </c>
      <c r="G233" s="453"/>
      <c r="H233" s="453"/>
      <c r="I233" s="453"/>
      <c r="J233" s="454">
        <v>50192</v>
      </c>
    </row>
    <row r="234" spans="1:10" s="167" customFormat="1" ht="12.75">
      <c r="A234" s="113">
        <v>437</v>
      </c>
      <c r="B234" s="384" t="s">
        <v>169</v>
      </c>
      <c r="C234" s="112" t="s">
        <v>658</v>
      </c>
      <c r="D234" s="385">
        <v>4</v>
      </c>
      <c r="E234" s="410">
        <v>800</v>
      </c>
      <c r="F234" s="451">
        <v>3200</v>
      </c>
      <c r="G234" s="451">
        <f t="shared" si="7"/>
        <v>3200</v>
      </c>
      <c r="H234" s="451"/>
      <c r="I234" s="451"/>
      <c r="J234" s="452">
        <v>3200</v>
      </c>
    </row>
    <row r="235" spans="1:10" s="167" customFormat="1" ht="12.75">
      <c r="A235" s="113">
        <v>437</v>
      </c>
      <c r="B235" s="384" t="s">
        <v>169</v>
      </c>
      <c r="C235" s="112" t="s">
        <v>659</v>
      </c>
      <c r="D235" s="385">
        <v>1</v>
      </c>
      <c r="E235" s="435">
        <v>793</v>
      </c>
      <c r="F235" s="403">
        <v>793</v>
      </c>
      <c r="G235" s="451">
        <f t="shared" si="7"/>
        <v>793</v>
      </c>
      <c r="H235" s="451"/>
      <c r="I235" s="451"/>
      <c r="J235" s="452">
        <v>793</v>
      </c>
    </row>
    <row r="236" spans="1:10" s="167" customFormat="1" ht="12.75">
      <c r="A236" s="113">
        <v>437</v>
      </c>
      <c r="B236" s="384" t="s">
        <v>169</v>
      </c>
      <c r="C236" s="112" t="s">
        <v>660</v>
      </c>
      <c r="D236" s="385">
        <v>12</v>
      </c>
      <c r="E236" s="458">
        <v>400</v>
      </c>
      <c r="F236" s="451">
        <v>4800</v>
      </c>
      <c r="G236" s="451">
        <f t="shared" si="7"/>
        <v>4800</v>
      </c>
      <c r="H236" s="451"/>
      <c r="I236" s="451"/>
      <c r="J236" s="452">
        <v>4800</v>
      </c>
    </row>
    <row r="237" spans="1:10" s="167" customFormat="1" ht="12.75">
      <c r="A237" s="113">
        <v>437</v>
      </c>
      <c r="B237" s="384" t="s">
        <v>169</v>
      </c>
      <c r="C237" s="112" t="s">
        <v>661</v>
      </c>
      <c r="D237" s="385">
        <v>1</v>
      </c>
      <c r="E237" s="458">
        <v>300</v>
      </c>
      <c r="F237" s="451">
        <v>300</v>
      </c>
      <c r="G237" s="451">
        <f t="shared" si="7"/>
        <v>300</v>
      </c>
      <c r="H237" s="451"/>
      <c r="I237" s="451"/>
      <c r="J237" s="452">
        <v>300</v>
      </c>
    </row>
    <row r="238" spans="1:10" s="167" customFormat="1" ht="12.75">
      <c r="A238" s="113">
        <v>437</v>
      </c>
      <c r="B238" s="384" t="s">
        <v>169</v>
      </c>
      <c r="C238" s="112" t="s">
        <v>662</v>
      </c>
      <c r="D238" s="385">
        <v>2</v>
      </c>
      <c r="E238" s="458">
        <v>1500</v>
      </c>
      <c r="F238" s="451">
        <v>3000</v>
      </c>
      <c r="G238" s="451">
        <f t="shared" si="7"/>
        <v>3000</v>
      </c>
      <c r="H238" s="451"/>
      <c r="I238" s="451"/>
      <c r="J238" s="452">
        <v>3000</v>
      </c>
    </row>
    <row r="239" spans="1:10" s="167" customFormat="1" ht="12.75">
      <c r="A239" s="113">
        <v>437</v>
      </c>
      <c r="B239" s="384" t="s">
        <v>169</v>
      </c>
      <c r="C239" s="112" t="s">
        <v>663</v>
      </c>
      <c r="D239" s="385">
        <v>2</v>
      </c>
      <c r="E239" s="458">
        <v>1800</v>
      </c>
      <c r="F239" s="451">
        <v>3600</v>
      </c>
      <c r="G239" s="451">
        <f t="shared" si="7"/>
        <v>3600</v>
      </c>
      <c r="H239" s="451"/>
      <c r="I239" s="451"/>
      <c r="J239" s="452">
        <v>3600</v>
      </c>
    </row>
    <row r="240" spans="1:10" s="167" customFormat="1" ht="12.75">
      <c r="A240" s="113">
        <v>437</v>
      </c>
      <c r="B240" s="384" t="s">
        <v>169</v>
      </c>
      <c r="C240" s="112" t="s">
        <v>666</v>
      </c>
      <c r="D240" s="385">
        <v>2</v>
      </c>
      <c r="E240" s="414">
        <v>350</v>
      </c>
      <c r="F240" s="451">
        <v>700</v>
      </c>
      <c r="G240" s="451">
        <f t="shared" si="7"/>
        <v>700</v>
      </c>
      <c r="H240" s="451"/>
      <c r="I240" s="451"/>
      <c r="J240" s="452">
        <v>700</v>
      </c>
    </row>
    <row r="241" spans="1:10" s="167" customFormat="1" ht="12.75">
      <c r="A241" s="113">
        <v>437</v>
      </c>
      <c r="B241" s="384" t="s">
        <v>166</v>
      </c>
      <c r="C241" s="112" t="s">
        <v>667</v>
      </c>
      <c r="D241" s="385">
        <v>17</v>
      </c>
      <c r="E241" s="435">
        <v>6000</v>
      </c>
      <c r="F241" s="403">
        <v>102000</v>
      </c>
      <c r="G241" s="451">
        <f t="shared" si="7"/>
        <v>102000</v>
      </c>
      <c r="H241" s="451"/>
      <c r="I241" s="451"/>
      <c r="J241" s="452">
        <v>102000</v>
      </c>
    </row>
    <row r="242" spans="1:10" s="165" customFormat="1" ht="13.5" thickBot="1">
      <c r="A242" s="120" t="s">
        <v>668</v>
      </c>
      <c r="B242" s="395"/>
      <c r="C242" s="121"/>
      <c r="D242" s="396"/>
      <c r="E242" s="446"/>
      <c r="F242" s="475">
        <v>118393</v>
      </c>
      <c r="G242" s="475"/>
      <c r="H242" s="475"/>
      <c r="I242" s="475"/>
      <c r="J242" s="476">
        <v>118393</v>
      </c>
    </row>
    <row r="243" spans="1:10" s="165" customFormat="1" ht="19.5" customHeight="1" thickBot="1">
      <c r="A243" s="176"/>
      <c r="B243" s="177"/>
      <c r="C243" s="178"/>
      <c r="D243" s="179"/>
      <c r="E243" s="180"/>
      <c r="F243" s="181"/>
      <c r="G243" s="181"/>
      <c r="H243" s="181"/>
      <c r="I243" s="181"/>
      <c r="J243" s="181"/>
    </row>
    <row r="244" spans="1:17" s="95" customFormat="1" ht="24.75" customHeight="1" thickBot="1">
      <c r="A244" s="817" t="s">
        <v>682</v>
      </c>
      <c r="B244" s="818"/>
      <c r="C244" s="818"/>
      <c r="D244" s="818"/>
      <c r="E244" s="797"/>
      <c r="F244" s="96">
        <f>SUM(F222,F224,F227,F233,F242,)</f>
        <v>217680.5</v>
      </c>
      <c r="G244" s="96">
        <f>SUM(G220:G242)</f>
        <v>217680.5</v>
      </c>
      <c r="H244" s="96">
        <f>SUM(H220:H242)</f>
        <v>0</v>
      </c>
      <c r="I244" s="96">
        <f>SUM(I220:I242)</f>
        <v>0</v>
      </c>
      <c r="J244" s="96">
        <f>SUM(J242+J233+J227+J224+J222)</f>
        <v>218922.5</v>
      </c>
      <c r="K244" s="108"/>
      <c r="N244" s="94"/>
      <c r="Q244" s="108"/>
    </row>
    <row r="245" spans="1:17" s="95" customFormat="1" ht="19.5" customHeight="1" thickBot="1">
      <c r="A245" s="173"/>
      <c r="B245" s="173"/>
      <c r="C245" s="173"/>
      <c r="D245" s="173"/>
      <c r="E245" s="173"/>
      <c r="F245" s="174"/>
      <c r="G245" s="174"/>
      <c r="H245" s="174"/>
      <c r="I245" s="174"/>
      <c r="J245" s="174"/>
      <c r="K245" s="108"/>
      <c r="N245" s="94"/>
      <c r="Q245" s="108"/>
    </row>
    <row r="246" spans="1:17" s="110" customFormat="1" ht="24.75" customHeight="1" thickBot="1">
      <c r="A246" s="798" t="s">
        <v>13</v>
      </c>
      <c r="B246" s="799"/>
      <c r="C246" s="799"/>
      <c r="D246" s="799"/>
      <c r="E246" s="800"/>
      <c r="F246" s="477">
        <f>SUM(F244+F217+F152)</f>
        <v>1681781.949</v>
      </c>
      <c r="G246" s="477">
        <f>SUM(G244+G217+G152)</f>
        <v>1681781.949</v>
      </c>
      <c r="H246" s="477">
        <f>SUM(H244+H217+H152)</f>
        <v>0</v>
      </c>
      <c r="I246" s="477">
        <f>SUM(I244+I217+I152)</f>
        <v>0</v>
      </c>
      <c r="J246" s="477">
        <f>SUM(J244+J217+J152)</f>
        <v>1683023.9489999998</v>
      </c>
      <c r="K246" s="109"/>
      <c r="N246" s="111"/>
      <c r="Q246" s="109"/>
    </row>
    <row r="247" spans="1:7" ht="12.75">
      <c r="A247" s="5"/>
      <c r="B247" s="44"/>
      <c r="C247" s="45"/>
      <c r="D247" s="46"/>
      <c r="E247" s="40"/>
      <c r="F247" s="40"/>
      <c r="G247" s="50"/>
    </row>
    <row r="248" spans="1:6" ht="12.75">
      <c r="A248" s="5"/>
      <c r="B248" s="44"/>
      <c r="C248" s="45"/>
      <c r="D248" s="46"/>
      <c r="E248" s="49"/>
      <c r="F248" s="49"/>
    </row>
    <row r="249" spans="1:6" ht="12.75">
      <c r="A249" s="5"/>
      <c r="B249" s="5"/>
      <c r="C249" s="45"/>
      <c r="D249" s="49"/>
      <c r="E249" s="49"/>
      <c r="F249" s="49"/>
    </row>
    <row r="250" spans="1:6" ht="12.75">
      <c r="A250" s="5"/>
      <c r="B250" s="5"/>
      <c r="C250" s="45"/>
      <c r="D250" s="49"/>
      <c r="E250" s="49"/>
      <c r="F250" s="49"/>
    </row>
    <row r="251" spans="1:6" ht="12.75">
      <c r="A251" s="5"/>
      <c r="B251" s="5"/>
      <c r="C251" s="45"/>
      <c r="D251" s="49"/>
      <c r="E251" s="49"/>
      <c r="F251" s="49"/>
    </row>
    <row r="252" spans="1:6" ht="12.75">
      <c r="A252" s="5"/>
      <c r="B252" s="5"/>
      <c r="C252" s="45"/>
      <c r="D252" s="49"/>
      <c r="E252" s="49"/>
      <c r="F252" s="49"/>
    </row>
    <row r="253" spans="1:6" ht="12.75">
      <c r="A253" s="5"/>
      <c r="B253" s="5"/>
      <c r="C253" s="45"/>
      <c r="D253" s="49"/>
      <c r="E253" s="49"/>
      <c r="F253" s="49"/>
    </row>
    <row r="254" spans="1:6" ht="12.75">
      <c r="A254" s="5"/>
      <c r="B254" s="5"/>
      <c r="C254" s="45"/>
      <c r="D254" s="49"/>
      <c r="E254" s="49"/>
      <c r="F254" s="49"/>
    </row>
    <row r="255" spans="1:6" ht="12.75">
      <c r="A255" s="5"/>
      <c r="B255" s="5"/>
      <c r="C255" s="45"/>
      <c r="D255" s="49"/>
      <c r="E255" s="49"/>
      <c r="F255" s="49"/>
    </row>
    <row r="256" spans="1:6" ht="12.75">
      <c r="A256" s="5"/>
      <c r="B256" s="5"/>
      <c r="C256" s="45"/>
      <c r="D256" s="49"/>
      <c r="E256" s="49"/>
      <c r="F256" s="49"/>
    </row>
    <row r="257" spans="1:6" ht="12.75">
      <c r="A257" s="5"/>
      <c r="B257" s="5"/>
      <c r="C257" s="45"/>
      <c r="D257" s="49"/>
      <c r="E257" s="49"/>
      <c r="F257" s="49"/>
    </row>
    <row r="258" spans="1:6" ht="12.75">
      <c r="A258" s="5"/>
      <c r="B258" s="5"/>
      <c r="C258" s="45"/>
      <c r="D258" s="49"/>
      <c r="E258" s="49"/>
      <c r="F258" s="49"/>
    </row>
    <row r="259" spans="1:6" ht="12.75">
      <c r="A259" s="5"/>
      <c r="B259" s="5"/>
      <c r="C259" s="45"/>
      <c r="D259" s="49"/>
      <c r="E259" s="49"/>
      <c r="F259" s="49"/>
    </row>
    <row r="260" spans="1:6" ht="12.75">
      <c r="A260" s="5"/>
      <c r="B260" s="5"/>
      <c r="C260" s="45"/>
      <c r="D260" s="49"/>
      <c r="E260" s="49"/>
      <c r="F260" s="49"/>
    </row>
    <row r="261" spans="1:6" ht="12.75">
      <c r="A261" s="5"/>
      <c r="B261" s="5"/>
      <c r="C261" s="45"/>
      <c r="D261" s="49"/>
      <c r="E261" s="49"/>
      <c r="F261" s="49"/>
    </row>
    <row r="262" spans="1:6" ht="12.75">
      <c r="A262" s="5"/>
      <c r="B262" s="5"/>
      <c r="C262" s="45"/>
      <c r="D262" s="49"/>
      <c r="E262" s="49"/>
      <c r="F262" s="49"/>
    </row>
    <row r="263" spans="1:6" ht="12.75">
      <c r="A263" s="5"/>
      <c r="B263" s="5"/>
      <c r="C263" s="45"/>
      <c r="D263" s="49"/>
      <c r="E263" s="49"/>
      <c r="F263" s="49"/>
    </row>
    <row r="264" spans="1:6" ht="12.75">
      <c r="A264" s="5"/>
      <c r="B264" s="5"/>
      <c r="C264" s="45"/>
      <c r="D264" s="49"/>
      <c r="E264" s="49"/>
      <c r="F264" s="49"/>
    </row>
    <row r="265" spans="1:6" ht="12.75">
      <c r="A265" s="5"/>
      <c r="B265" s="5"/>
      <c r="C265" s="45"/>
      <c r="D265" s="49"/>
      <c r="E265" s="49"/>
      <c r="F265" s="49"/>
    </row>
    <row r="266" spans="1:6" ht="12.75">
      <c r="A266" s="5"/>
      <c r="B266" s="5"/>
      <c r="C266" s="45"/>
      <c r="D266" s="49"/>
      <c r="E266" s="49"/>
      <c r="F266" s="49"/>
    </row>
    <row r="267" spans="1:6" ht="12.75">
      <c r="A267" s="5"/>
      <c r="B267" s="5"/>
      <c r="C267" s="45"/>
      <c r="D267" s="49"/>
      <c r="E267" s="49"/>
      <c r="F267" s="49"/>
    </row>
    <row r="268" spans="1:6" ht="12.75">
      <c r="A268" s="5"/>
      <c r="B268" s="5"/>
      <c r="C268" s="45"/>
      <c r="D268" s="49"/>
      <c r="E268" s="49"/>
      <c r="F268" s="49"/>
    </row>
    <row r="269" spans="1:6" ht="12.75">
      <c r="A269" s="5"/>
      <c r="B269" s="5"/>
      <c r="C269" s="45"/>
      <c r="D269" s="49"/>
      <c r="E269" s="49"/>
      <c r="F269" s="49"/>
    </row>
  </sheetData>
  <sheetProtection password="E5C7" sheet="1" objects="1" scenarios="1" selectLockedCells="1" selectUnlockedCells="1"/>
  <mergeCells count="17">
    <mergeCell ref="A244:E244"/>
    <mergeCell ref="A246:E246"/>
    <mergeCell ref="A4:J4"/>
    <mergeCell ref="A5:J5"/>
    <mergeCell ref="A152:E152"/>
    <mergeCell ref="A8:B8"/>
    <mergeCell ref="A9:B9"/>
    <mergeCell ref="A217:E217"/>
    <mergeCell ref="A1:C1"/>
    <mergeCell ref="I6:J6"/>
    <mergeCell ref="A7:B7"/>
    <mergeCell ref="E7:F7"/>
    <mergeCell ref="I7:J7"/>
    <mergeCell ref="E6:F6"/>
    <mergeCell ref="A2:C2"/>
    <mergeCell ref="A3:C3"/>
    <mergeCell ref="E3:F3"/>
  </mergeCells>
  <printOptions horizontalCentered="1"/>
  <pageMargins left="0.1968503937007874" right="0.1968503937007874" top="0.3937007874015748" bottom="0.3937007874015748" header="0" footer="0.5905511811023623"/>
  <pageSetup horizontalDpi="300" verticalDpi="300" orientation="landscape" paperSize="5" scale="70" r:id="rId1"/>
  <headerFooter alignWithMargins="0">
    <oddFooter>&amp;CPágina &amp;P de &amp;N</oddFooter>
  </headerFooter>
  <rowBreaks count="1" manualBreakCount="1">
    <brk id="212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Q272"/>
  <sheetViews>
    <sheetView workbookViewId="0" topLeftCell="A1">
      <selection activeCell="C9" sqref="C9"/>
    </sheetView>
  </sheetViews>
  <sheetFormatPr defaultColWidth="11.421875" defaultRowHeight="12.75"/>
  <cols>
    <col min="1" max="1" width="11.8515625" style="13" customWidth="1"/>
    <col min="2" max="2" width="15.421875" style="13" customWidth="1"/>
    <col min="3" max="3" width="52.57421875" style="14" customWidth="1"/>
    <col min="4" max="4" width="18.57421875" style="278" customWidth="1"/>
    <col min="5" max="5" width="16.28125" style="211" customWidth="1"/>
    <col min="6" max="6" width="26.57421875" style="15" customWidth="1"/>
    <col min="7" max="7" width="26.140625" style="5" customWidth="1"/>
    <col min="8" max="8" width="27.140625" style="5" customWidth="1"/>
    <col min="9" max="9" width="28.57421875" style="5" customWidth="1"/>
    <col min="10" max="10" width="29.140625" style="5" customWidth="1"/>
    <col min="11" max="16384" width="29.8515625" style="5" customWidth="1"/>
  </cols>
  <sheetData>
    <row r="1" spans="1:17" s="58" customFormat="1" ht="12">
      <c r="A1" s="796" t="s">
        <v>139</v>
      </c>
      <c r="B1" s="819"/>
      <c r="C1" s="819"/>
      <c r="D1" s="262"/>
      <c r="E1" s="189"/>
      <c r="F1" s="53"/>
      <c r="G1" s="54"/>
      <c r="H1" s="55"/>
      <c r="I1" s="56"/>
      <c r="J1" s="56"/>
      <c r="K1" s="57"/>
      <c r="N1" s="59"/>
      <c r="Q1" s="57"/>
    </row>
    <row r="2" spans="1:17" s="58" customFormat="1" ht="12">
      <c r="A2" s="796" t="s">
        <v>683</v>
      </c>
      <c r="B2" s="796"/>
      <c r="C2" s="796"/>
      <c r="D2" s="263"/>
      <c r="E2" s="189"/>
      <c r="F2" s="53"/>
      <c r="G2" s="54"/>
      <c r="H2" s="55"/>
      <c r="I2" s="56"/>
      <c r="J2" s="56"/>
      <c r="K2" s="57"/>
      <c r="N2" s="59"/>
      <c r="Q2" s="57"/>
    </row>
    <row r="3" spans="1:17" s="58" customFormat="1" ht="12.75" thickBot="1">
      <c r="A3" s="820" t="s">
        <v>140</v>
      </c>
      <c r="B3" s="820"/>
      <c r="C3" s="820"/>
      <c r="D3" s="262"/>
      <c r="E3" s="846"/>
      <c r="F3" s="846"/>
      <c r="G3" s="54"/>
      <c r="H3" s="55"/>
      <c r="I3" s="56"/>
      <c r="J3" s="56"/>
      <c r="K3" s="57"/>
      <c r="N3" s="59"/>
      <c r="Q3" s="57"/>
    </row>
    <row r="4" spans="1:17" s="63" customFormat="1" ht="27.75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2"/>
      <c r="N4" s="64"/>
      <c r="Q4" s="62"/>
    </row>
    <row r="5" spans="1:17" s="295" customFormat="1" ht="15">
      <c r="A5" s="871" t="s">
        <v>685</v>
      </c>
      <c r="B5" s="872"/>
      <c r="C5" s="872"/>
      <c r="D5" s="872"/>
      <c r="E5" s="872"/>
      <c r="F5" s="872"/>
      <c r="G5" s="872"/>
      <c r="H5" s="872"/>
      <c r="I5" s="872"/>
      <c r="J5" s="872"/>
      <c r="K5" s="312"/>
      <c r="N5" s="313"/>
      <c r="Q5" s="312"/>
    </row>
    <row r="6" spans="1:17" s="295" customFormat="1" ht="12.75">
      <c r="A6" s="61" t="s">
        <v>686</v>
      </c>
      <c r="B6" s="61"/>
      <c r="C6" s="70"/>
      <c r="D6" s="367"/>
      <c r="E6" s="867"/>
      <c r="F6" s="867"/>
      <c r="G6" s="316"/>
      <c r="H6" s="317"/>
      <c r="I6" s="870" t="s">
        <v>687</v>
      </c>
      <c r="J6" s="870"/>
      <c r="K6" s="318"/>
      <c r="N6" s="313"/>
      <c r="O6" s="319"/>
      <c r="Q6" s="318"/>
    </row>
    <row r="7" spans="1:17" s="295" customFormat="1" ht="12.75">
      <c r="A7" s="834" t="s">
        <v>141</v>
      </c>
      <c r="B7" s="834"/>
      <c r="C7" s="70"/>
      <c r="D7" s="367"/>
      <c r="E7" s="868"/>
      <c r="F7" s="868"/>
      <c r="G7" s="316"/>
      <c r="H7" s="317"/>
      <c r="I7" s="869" t="s">
        <v>813</v>
      </c>
      <c r="J7" s="869"/>
      <c r="K7" s="320"/>
      <c r="N7" s="313"/>
      <c r="Q7" s="320"/>
    </row>
    <row r="8" spans="1:17" s="295" customFormat="1" ht="12.75">
      <c r="A8" s="822" t="s">
        <v>688</v>
      </c>
      <c r="B8" s="822"/>
      <c r="C8" s="69"/>
      <c r="D8" s="367"/>
      <c r="E8" s="368"/>
      <c r="F8" s="336"/>
      <c r="I8" s="337"/>
      <c r="J8" s="337"/>
      <c r="K8" s="324"/>
      <c r="N8" s="313"/>
      <c r="Q8" s="324"/>
    </row>
    <row r="9" spans="1:17" s="295" customFormat="1" ht="12.75">
      <c r="A9" s="822" t="s">
        <v>142</v>
      </c>
      <c r="B9" s="822"/>
      <c r="C9" s="70"/>
      <c r="D9" s="367"/>
      <c r="E9" s="368"/>
      <c r="F9" s="336"/>
      <c r="G9" s="316"/>
      <c r="H9" s="317"/>
      <c r="I9" s="337"/>
      <c r="J9" s="337"/>
      <c r="K9" s="324"/>
      <c r="N9" s="313"/>
      <c r="Q9" s="324"/>
    </row>
    <row r="10" spans="1:17" s="295" customFormat="1" ht="13.5" thickBot="1">
      <c r="A10" s="70"/>
      <c r="B10" s="70"/>
      <c r="C10" s="69"/>
      <c r="D10" s="367"/>
      <c r="E10" s="368"/>
      <c r="F10" s="336"/>
      <c r="G10" s="316"/>
      <c r="H10" s="317"/>
      <c r="I10" s="337"/>
      <c r="J10" s="337"/>
      <c r="K10" s="324"/>
      <c r="N10" s="313"/>
      <c r="Q10" s="324"/>
    </row>
    <row r="11" spans="1:10" s="45" customFormat="1" ht="40.5" customHeight="1" thickBot="1">
      <c r="A11" s="325" t="s">
        <v>143</v>
      </c>
      <c r="B11" s="325" t="s">
        <v>144</v>
      </c>
      <c r="C11" s="325" t="s">
        <v>145</v>
      </c>
      <c r="D11" s="357" t="s">
        <v>690</v>
      </c>
      <c r="E11" s="348" t="s">
        <v>691</v>
      </c>
      <c r="F11" s="327" t="s">
        <v>692</v>
      </c>
      <c r="G11" s="328" t="s">
        <v>693</v>
      </c>
      <c r="H11" s="328" t="s">
        <v>694</v>
      </c>
      <c r="I11" s="328" t="s">
        <v>695</v>
      </c>
      <c r="J11" s="328" t="s">
        <v>9</v>
      </c>
    </row>
    <row r="12" spans="1:17" s="239" customFormat="1" ht="33" customHeight="1" thickBot="1">
      <c r="A12" s="569" t="s">
        <v>146</v>
      </c>
      <c r="D12" s="288"/>
      <c r="E12" s="240"/>
      <c r="K12" s="244"/>
      <c r="M12" s="289"/>
      <c r="N12" s="290"/>
      <c r="O12" s="243"/>
      <c r="P12" s="243"/>
      <c r="Q12" s="244"/>
    </row>
    <row r="13" spans="1:10" s="165" customFormat="1" ht="12.75">
      <c r="A13" s="467">
        <v>211</v>
      </c>
      <c r="B13" s="468" t="s">
        <v>147</v>
      </c>
      <c r="C13" s="469" t="s">
        <v>149</v>
      </c>
      <c r="D13" s="426">
        <v>200</v>
      </c>
      <c r="E13" s="99">
        <v>55.2</v>
      </c>
      <c r="F13" s="397">
        <v>11040</v>
      </c>
      <c r="G13" s="397">
        <f aca="true" t="shared" si="0" ref="G13:G40">+F13</f>
        <v>11040</v>
      </c>
      <c r="H13" s="513"/>
      <c r="I13" s="513"/>
      <c r="J13" s="480">
        <v>11040</v>
      </c>
    </row>
    <row r="14" spans="1:10" s="165" customFormat="1" ht="12" customHeight="1">
      <c r="A14" s="113">
        <v>211</v>
      </c>
      <c r="B14" s="384" t="s">
        <v>731</v>
      </c>
      <c r="C14" s="112" t="s">
        <v>150</v>
      </c>
      <c r="D14" s="427">
        <v>10</v>
      </c>
      <c r="E14" s="410">
        <v>31.05</v>
      </c>
      <c r="F14" s="403">
        <v>310.5</v>
      </c>
      <c r="G14" s="403">
        <f t="shared" si="0"/>
        <v>310.5</v>
      </c>
      <c r="H14" s="404"/>
      <c r="I14" s="404"/>
      <c r="J14" s="514">
        <v>310.5</v>
      </c>
    </row>
    <row r="15" spans="1:10" s="165" customFormat="1" ht="12" customHeight="1">
      <c r="A15" s="113">
        <v>211</v>
      </c>
      <c r="B15" s="384" t="s">
        <v>731</v>
      </c>
      <c r="C15" s="112" t="s">
        <v>154</v>
      </c>
      <c r="D15" s="427">
        <v>10</v>
      </c>
      <c r="E15" s="410">
        <v>32.2</v>
      </c>
      <c r="F15" s="403">
        <v>322</v>
      </c>
      <c r="G15" s="403">
        <f t="shared" si="0"/>
        <v>322</v>
      </c>
      <c r="H15" s="404"/>
      <c r="I15" s="404"/>
      <c r="J15" s="514">
        <v>322</v>
      </c>
    </row>
    <row r="16" spans="1:10" s="165" customFormat="1" ht="12" customHeight="1">
      <c r="A16" s="113">
        <v>211</v>
      </c>
      <c r="B16" s="384" t="s">
        <v>731</v>
      </c>
      <c r="C16" s="112" t="s">
        <v>156</v>
      </c>
      <c r="D16" s="427">
        <v>10</v>
      </c>
      <c r="E16" s="410">
        <v>6.325</v>
      </c>
      <c r="F16" s="403">
        <v>63.25</v>
      </c>
      <c r="G16" s="403">
        <f t="shared" si="0"/>
        <v>63.25</v>
      </c>
      <c r="H16" s="404"/>
      <c r="I16" s="404"/>
      <c r="J16" s="514">
        <v>63.25</v>
      </c>
    </row>
    <row r="17" spans="1:10" s="165" customFormat="1" ht="12" customHeight="1">
      <c r="A17" s="113">
        <v>211</v>
      </c>
      <c r="B17" s="384" t="s">
        <v>159</v>
      </c>
      <c r="C17" s="112" t="s">
        <v>160</v>
      </c>
      <c r="D17" s="427">
        <v>2500</v>
      </c>
      <c r="E17" s="410">
        <v>14.95</v>
      </c>
      <c r="F17" s="403">
        <v>37375</v>
      </c>
      <c r="G17" s="403">
        <f t="shared" si="0"/>
        <v>37375</v>
      </c>
      <c r="H17" s="404"/>
      <c r="I17" s="404"/>
      <c r="J17" s="514">
        <v>37375</v>
      </c>
    </row>
    <row r="18" spans="1:10" s="165" customFormat="1" ht="12" customHeight="1">
      <c r="A18" s="113">
        <v>211</v>
      </c>
      <c r="B18" s="384" t="s">
        <v>731</v>
      </c>
      <c r="C18" s="112" t="s">
        <v>164</v>
      </c>
      <c r="D18" s="427">
        <v>61.3</v>
      </c>
      <c r="E18" s="410">
        <v>20.7</v>
      </c>
      <c r="F18" s="403">
        <v>1268.91</v>
      </c>
      <c r="G18" s="403">
        <f t="shared" si="0"/>
        <v>1268.91</v>
      </c>
      <c r="H18" s="404"/>
      <c r="I18" s="404"/>
      <c r="J18" s="514">
        <v>1268.91</v>
      </c>
    </row>
    <row r="19" spans="1:10" s="165" customFormat="1" ht="12.75">
      <c r="A19" s="19" t="s">
        <v>165</v>
      </c>
      <c r="B19" s="386"/>
      <c r="C19" s="16"/>
      <c r="D19" s="428"/>
      <c r="E19" s="412"/>
      <c r="F19" s="407">
        <v>50379.66</v>
      </c>
      <c r="G19" s="407"/>
      <c r="H19" s="404"/>
      <c r="I19" s="404"/>
      <c r="J19" s="517">
        <v>50379.66</v>
      </c>
    </row>
    <row r="20" spans="1:10" s="165" customFormat="1" ht="12.75">
      <c r="A20" s="113">
        <v>222</v>
      </c>
      <c r="B20" s="384" t="s">
        <v>169</v>
      </c>
      <c r="C20" s="112" t="s">
        <v>173</v>
      </c>
      <c r="D20" s="427">
        <v>6</v>
      </c>
      <c r="E20" s="410">
        <v>419.75</v>
      </c>
      <c r="F20" s="410">
        <v>2518.5</v>
      </c>
      <c r="G20" s="403">
        <f t="shared" si="0"/>
        <v>2518.5</v>
      </c>
      <c r="H20" s="404"/>
      <c r="I20" s="404"/>
      <c r="J20" s="514">
        <v>2518.5</v>
      </c>
    </row>
    <row r="21" spans="1:10" s="165" customFormat="1" ht="12.75">
      <c r="A21" s="113">
        <v>222</v>
      </c>
      <c r="B21" s="384" t="s">
        <v>169</v>
      </c>
      <c r="C21" s="112" t="s">
        <v>174</v>
      </c>
      <c r="D21" s="427">
        <v>29.8</v>
      </c>
      <c r="E21" s="410">
        <v>189.75</v>
      </c>
      <c r="F21" s="410">
        <v>5654.55</v>
      </c>
      <c r="G21" s="403">
        <f t="shared" si="0"/>
        <v>5654.55</v>
      </c>
      <c r="H21" s="404"/>
      <c r="I21" s="404"/>
      <c r="J21" s="514">
        <v>5654.55</v>
      </c>
    </row>
    <row r="22" spans="1:10" s="165" customFormat="1" ht="12.75">
      <c r="A22" s="113">
        <v>222</v>
      </c>
      <c r="B22" s="384" t="s">
        <v>175</v>
      </c>
      <c r="C22" s="112" t="s">
        <v>176</v>
      </c>
      <c r="D22" s="427">
        <v>12</v>
      </c>
      <c r="E22" s="410">
        <v>414</v>
      </c>
      <c r="F22" s="410">
        <v>4968</v>
      </c>
      <c r="G22" s="403">
        <f t="shared" si="0"/>
        <v>4968</v>
      </c>
      <c r="H22" s="404"/>
      <c r="I22" s="404"/>
      <c r="J22" s="514">
        <v>4968</v>
      </c>
    </row>
    <row r="23" spans="1:10" s="165" customFormat="1" ht="12.75">
      <c r="A23" s="113">
        <v>222</v>
      </c>
      <c r="B23" s="384" t="s">
        <v>175</v>
      </c>
      <c r="C23" s="112" t="s">
        <v>177</v>
      </c>
      <c r="D23" s="427">
        <v>10.4</v>
      </c>
      <c r="E23" s="410">
        <v>115</v>
      </c>
      <c r="F23" s="410">
        <v>1196</v>
      </c>
      <c r="G23" s="403">
        <f t="shared" si="0"/>
        <v>1196</v>
      </c>
      <c r="H23" s="404"/>
      <c r="I23" s="404"/>
      <c r="J23" s="514">
        <v>1196</v>
      </c>
    </row>
    <row r="24" spans="1:10" s="165" customFormat="1" ht="12.75">
      <c r="A24" s="113">
        <v>222</v>
      </c>
      <c r="B24" s="384" t="s">
        <v>169</v>
      </c>
      <c r="C24" s="112" t="s">
        <v>178</v>
      </c>
      <c r="D24" s="427">
        <v>29.75</v>
      </c>
      <c r="E24" s="410">
        <v>86.25</v>
      </c>
      <c r="F24" s="410">
        <v>2565.9375</v>
      </c>
      <c r="G24" s="403">
        <f t="shared" si="0"/>
        <v>2565.9375</v>
      </c>
      <c r="H24" s="404"/>
      <c r="I24" s="404"/>
      <c r="J24" s="514">
        <v>2565.9375</v>
      </c>
    </row>
    <row r="25" spans="1:10" s="165" customFormat="1" ht="12.75">
      <c r="A25" s="113">
        <v>222</v>
      </c>
      <c r="B25" s="384" t="s">
        <v>169</v>
      </c>
      <c r="C25" s="112" t="s">
        <v>180</v>
      </c>
      <c r="D25" s="427">
        <v>35.9</v>
      </c>
      <c r="E25" s="410">
        <v>345</v>
      </c>
      <c r="F25" s="410">
        <v>12385.5</v>
      </c>
      <c r="G25" s="403">
        <f t="shared" si="0"/>
        <v>12385.5</v>
      </c>
      <c r="H25" s="404"/>
      <c r="I25" s="404"/>
      <c r="J25" s="514">
        <v>12385.5</v>
      </c>
    </row>
    <row r="26" spans="1:10" s="165" customFormat="1" ht="12.75">
      <c r="A26" s="113">
        <v>222</v>
      </c>
      <c r="B26" s="384" t="s">
        <v>169</v>
      </c>
      <c r="C26" s="112" t="s">
        <v>181</v>
      </c>
      <c r="D26" s="427">
        <v>37</v>
      </c>
      <c r="E26" s="410">
        <v>172.5</v>
      </c>
      <c r="F26" s="410">
        <v>6382.5</v>
      </c>
      <c r="G26" s="403">
        <f t="shared" si="0"/>
        <v>6382.5</v>
      </c>
      <c r="H26" s="404"/>
      <c r="I26" s="404"/>
      <c r="J26" s="514">
        <v>6382.5</v>
      </c>
    </row>
    <row r="27" spans="1:10" s="165" customFormat="1" ht="12.75">
      <c r="A27" s="113">
        <v>222</v>
      </c>
      <c r="B27" s="384" t="s">
        <v>169</v>
      </c>
      <c r="C27" s="112" t="s">
        <v>182</v>
      </c>
      <c r="D27" s="427">
        <v>65</v>
      </c>
      <c r="E27" s="410">
        <v>28.75</v>
      </c>
      <c r="F27" s="410">
        <v>1868.75</v>
      </c>
      <c r="G27" s="403">
        <f t="shared" si="0"/>
        <v>1868.75</v>
      </c>
      <c r="H27" s="404"/>
      <c r="I27" s="404"/>
      <c r="J27" s="514">
        <v>1868.75</v>
      </c>
    </row>
    <row r="28" spans="1:10" s="165" customFormat="1" ht="12.75">
      <c r="A28" s="113">
        <v>222</v>
      </c>
      <c r="B28" s="384" t="s">
        <v>175</v>
      </c>
      <c r="C28" s="112" t="s">
        <v>185</v>
      </c>
      <c r="D28" s="427">
        <v>12</v>
      </c>
      <c r="E28" s="410">
        <v>57.5</v>
      </c>
      <c r="F28" s="410">
        <v>690</v>
      </c>
      <c r="G28" s="403">
        <f t="shared" si="0"/>
        <v>690</v>
      </c>
      <c r="H28" s="404"/>
      <c r="I28" s="404"/>
      <c r="J28" s="514">
        <v>690</v>
      </c>
    </row>
    <row r="29" spans="1:10" s="165" customFormat="1" ht="12.75">
      <c r="A29" s="113">
        <v>222</v>
      </c>
      <c r="B29" s="384" t="s">
        <v>169</v>
      </c>
      <c r="C29" s="112" t="s">
        <v>188</v>
      </c>
      <c r="D29" s="427">
        <v>13.3</v>
      </c>
      <c r="E29" s="410">
        <v>69</v>
      </c>
      <c r="F29" s="410">
        <v>917.7</v>
      </c>
      <c r="G29" s="403">
        <f t="shared" si="0"/>
        <v>917.7</v>
      </c>
      <c r="H29" s="404"/>
      <c r="I29" s="404"/>
      <c r="J29" s="514">
        <v>917.7</v>
      </c>
    </row>
    <row r="30" spans="1:10" s="165" customFormat="1" ht="12.75">
      <c r="A30" s="113">
        <v>222</v>
      </c>
      <c r="B30" s="384" t="s">
        <v>169</v>
      </c>
      <c r="C30" s="112" t="s">
        <v>189</v>
      </c>
      <c r="D30" s="427">
        <v>20.39</v>
      </c>
      <c r="E30" s="410">
        <v>207</v>
      </c>
      <c r="F30" s="410">
        <v>4220.73</v>
      </c>
      <c r="G30" s="403">
        <f t="shared" si="0"/>
        <v>4220.73</v>
      </c>
      <c r="H30" s="404"/>
      <c r="I30" s="404"/>
      <c r="J30" s="514">
        <v>4220.73</v>
      </c>
    </row>
    <row r="31" spans="1:10" s="165" customFormat="1" ht="12.75">
      <c r="A31" s="113">
        <v>222</v>
      </c>
      <c r="B31" s="384" t="s">
        <v>169</v>
      </c>
      <c r="C31" s="112" t="s">
        <v>191</v>
      </c>
      <c r="D31" s="427">
        <v>34</v>
      </c>
      <c r="E31" s="410">
        <v>74.75</v>
      </c>
      <c r="F31" s="410">
        <v>2541.5</v>
      </c>
      <c r="G31" s="403">
        <f t="shared" si="0"/>
        <v>2541.5</v>
      </c>
      <c r="H31" s="404"/>
      <c r="I31" s="404"/>
      <c r="J31" s="514">
        <v>2541.5</v>
      </c>
    </row>
    <row r="32" spans="1:10" s="165" customFormat="1" ht="12.75">
      <c r="A32" s="113">
        <v>222</v>
      </c>
      <c r="B32" s="384" t="s">
        <v>175</v>
      </c>
      <c r="C32" s="112" t="s">
        <v>195</v>
      </c>
      <c r="D32" s="427">
        <v>22.8</v>
      </c>
      <c r="E32" s="410">
        <v>195.5</v>
      </c>
      <c r="F32" s="410">
        <v>4457.4</v>
      </c>
      <c r="G32" s="403">
        <f t="shared" si="0"/>
        <v>4457.4</v>
      </c>
      <c r="H32" s="404"/>
      <c r="I32" s="404"/>
      <c r="J32" s="514">
        <v>4457.4</v>
      </c>
    </row>
    <row r="33" spans="1:10" s="165" customFormat="1" ht="12.75">
      <c r="A33" s="19" t="s">
        <v>196</v>
      </c>
      <c r="B33" s="386"/>
      <c r="C33" s="16"/>
      <c r="D33" s="428"/>
      <c r="E33" s="412"/>
      <c r="F33" s="407">
        <v>50367.067500000005</v>
      </c>
      <c r="G33" s="407"/>
      <c r="H33" s="404"/>
      <c r="I33" s="404"/>
      <c r="J33" s="517">
        <v>50367.067500000005</v>
      </c>
    </row>
    <row r="34" spans="1:10" s="165" customFormat="1" ht="12.75">
      <c r="A34" s="113">
        <v>231</v>
      </c>
      <c r="B34" s="384" t="s">
        <v>201</v>
      </c>
      <c r="C34" s="112" t="s">
        <v>202</v>
      </c>
      <c r="D34" s="427">
        <v>154.68</v>
      </c>
      <c r="E34" s="410">
        <v>21.85</v>
      </c>
      <c r="F34" s="403">
        <v>3379.7580000000003</v>
      </c>
      <c r="G34" s="403">
        <f t="shared" si="0"/>
        <v>3379.7580000000003</v>
      </c>
      <c r="H34" s="404"/>
      <c r="I34" s="404"/>
      <c r="J34" s="514">
        <v>3379.7580000000003</v>
      </c>
    </row>
    <row r="35" spans="1:10" s="165" customFormat="1" ht="12.75">
      <c r="A35" s="113">
        <v>231</v>
      </c>
      <c r="B35" s="384" t="s">
        <v>201</v>
      </c>
      <c r="C35" s="112" t="s">
        <v>203</v>
      </c>
      <c r="D35" s="427">
        <v>93.25</v>
      </c>
      <c r="E35" s="410">
        <v>25.3</v>
      </c>
      <c r="F35" s="403">
        <v>2359.225</v>
      </c>
      <c r="G35" s="403">
        <f t="shared" si="0"/>
        <v>2359.225</v>
      </c>
      <c r="H35" s="404"/>
      <c r="I35" s="404"/>
      <c r="J35" s="514">
        <v>2359.225</v>
      </c>
    </row>
    <row r="36" spans="1:10" s="165" customFormat="1" ht="12.75">
      <c r="A36" s="113">
        <v>231</v>
      </c>
      <c r="B36" s="384" t="s">
        <v>169</v>
      </c>
      <c r="C36" s="112" t="s">
        <v>204</v>
      </c>
      <c r="D36" s="427">
        <v>234.9</v>
      </c>
      <c r="E36" s="410">
        <v>8.05</v>
      </c>
      <c r="F36" s="403">
        <v>1890.945</v>
      </c>
      <c r="G36" s="403">
        <f t="shared" si="0"/>
        <v>1890.945</v>
      </c>
      <c r="H36" s="404"/>
      <c r="I36" s="404"/>
      <c r="J36" s="514">
        <v>1890.945</v>
      </c>
    </row>
    <row r="37" spans="1:10" s="165" customFormat="1" ht="12.75">
      <c r="A37" s="114">
        <v>231</v>
      </c>
      <c r="B37" s="389" t="s">
        <v>206</v>
      </c>
      <c r="C37" s="112" t="s">
        <v>207</v>
      </c>
      <c r="D37" s="427">
        <v>40.65</v>
      </c>
      <c r="E37" s="410">
        <v>10.7525</v>
      </c>
      <c r="F37" s="403">
        <v>437.08912499999997</v>
      </c>
      <c r="G37" s="403">
        <f t="shared" si="0"/>
        <v>437.08912499999997</v>
      </c>
      <c r="H37" s="404"/>
      <c r="I37" s="404"/>
      <c r="J37" s="514">
        <v>437.08912499999997</v>
      </c>
    </row>
    <row r="38" spans="1:10" s="165" customFormat="1" ht="12.75">
      <c r="A38" s="18" t="s">
        <v>209</v>
      </c>
      <c r="B38" s="125"/>
      <c r="C38" s="16"/>
      <c r="D38" s="428"/>
      <c r="E38" s="412"/>
      <c r="F38" s="412">
        <v>8067.017125</v>
      </c>
      <c r="G38" s="407"/>
      <c r="H38" s="404"/>
      <c r="I38" s="404"/>
      <c r="J38" s="517">
        <v>8067.017125</v>
      </c>
    </row>
    <row r="39" spans="1:10" s="165" customFormat="1" ht="12.75">
      <c r="A39" s="114">
        <v>233</v>
      </c>
      <c r="B39" s="389" t="s">
        <v>169</v>
      </c>
      <c r="C39" s="112" t="s">
        <v>214</v>
      </c>
      <c r="D39" s="427">
        <v>125</v>
      </c>
      <c r="E39" s="410">
        <v>2.3</v>
      </c>
      <c r="F39" s="403">
        <v>287.5</v>
      </c>
      <c r="G39" s="403">
        <f t="shared" si="0"/>
        <v>287.5</v>
      </c>
      <c r="H39" s="404"/>
      <c r="I39" s="404"/>
      <c r="J39" s="514">
        <v>287.5</v>
      </c>
    </row>
    <row r="40" spans="1:10" s="165" customFormat="1" ht="12.75">
      <c r="A40" s="113">
        <v>233</v>
      </c>
      <c r="B40" s="384" t="s">
        <v>169</v>
      </c>
      <c r="C40" s="112" t="s">
        <v>217</v>
      </c>
      <c r="D40" s="427">
        <v>4948</v>
      </c>
      <c r="E40" s="410">
        <v>0.92</v>
      </c>
      <c r="F40" s="403">
        <v>4552.16</v>
      </c>
      <c r="G40" s="403">
        <f t="shared" si="0"/>
        <v>4552.16</v>
      </c>
      <c r="H40" s="404"/>
      <c r="I40" s="404"/>
      <c r="J40" s="514">
        <v>4552.16</v>
      </c>
    </row>
    <row r="41" spans="1:10" s="165" customFormat="1" ht="12.75">
      <c r="A41" s="113">
        <v>233</v>
      </c>
      <c r="B41" s="384" t="s">
        <v>169</v>
      </c>
      <c r="C41" s="112" t="s">
        <v>218</v>
      </c>
      <c r="D41" s="427">
        <v>25010</v>
      </c>
      <c r="E41" s="410">
        <v>1.955</v>
      </c>
      <c r="F41" s="403">
        <v>48894.55</v>
      </c>
      <c r="G41" s="403">
        <f aca="true" t="shared" si="1" ref="G41:G67">+F41</f>
        <v>48894.55</v>
      </c>
      <c r="H41" s="404"/>
      <c r="I41" s="404"/>
      <c r="J41" s="514">
        <v>48894.55</v>
      </c>
    </row>
    <row r="42" spans="1:10" s="165" customFormat="1" ht="12.75">
      <c r="A42" s="113">
        <v>233</v>
      </c>
      <c r="B42" s="384" t="s">
        <v>169</v>
      </c>
      <c r="C42" s="112" t="s">
        <v>219</v>
      </c>
      <c r="D42" s="427">
        <v>2622</v>
      </c>
      <c r="E42" s="435">
        <v>1</v>
      </c>
      <c r="F42" s="403">
        <v>2622</v>
      </c>
      <c r="G42" s="403">
        <f t="shared" si="1"/>
        <v>2622</v>
      </c>
      <c r="H42" s="404"/>
      <c r="I42" s="404"/>
      <c r="J42" s="514">
        <v>2622</v>
      </c>
    </row>
    <row r="43" spans="1:10" s="165" customFormat="1" ht="12.75">
      <c r="A43" s="113">
        <v>233</v>
      </c>
      <c r="B43" s="384" t="s">
        <v>169</v>
      </c>
      <c r="C43" s="112" t="s">
        <v>220</v>
      </c>
      <c r="D43" s="427">
        <v>7040</v>
      </c>
      <c r="E43" s="410">
        <v>0.644</v>
      </c>
      <c r="F43" s="403">
        <v>4533.76</v>
      </c>
      <c r="G43" s="403">
        <f t="shared" si="1"/>
        <v>4533.76</v>
      </c>
      <c r="H43" s="404"/>
      <c r="I43" s="404"/>
      <c r="J43" s="514">
        <v>4533.76</v>
      </c>
    </row>
    <row r="44" spans="1:10" s="165" customFormat="1" ht="12.75">
      <c r="A44" s="114">
        <v>233</v>
      </c>
      <c r="B44" s="389" t="s">
        <v>169</v>
      </c>
      <c r="C44" s="112" t="s">
        <v>226</v>
      </c>
      <c r="D44" s="427">
        <v>1</v>
      </c>
      <c r="E44" s="435">
        <v>251</v>
      </c>
      <c r="F44" s="403">
        <v>251</v>
      </c>
      <c r="G44" s="403">
        <f t="shared" si="1"/>
        <v>251</v>
      </c>
      <c r="H44" s="404"/>
      <c r="I44" s="404"/>
      <c r="J44" s="514">
        <v>251</v>
      </c>
    </row>
    <row r="45" spans="1:10" s="165" customFormat="1" ht="12.75">
      <c r="A45" s="18" t="s">
        <v>228</v>
      </c>
      <c r="B45" s="125"/>
      <c r="C45" s="16"/>
      <c r="D45" s="428"/>
      <c r="E45" s="412"/>
      <c r="F45" s="407">
        <v>61140.97</v>
      </c>
      <c r="G45" s="407"/>
      <c r="H45" s="404"/>
      <c r="I45" s="404"/>
      <c r="J45" s="517">
        <v>61140.97</v>
      </c>
    </row>
    <row r="46" spans="1:10" s="165" customFormat="1" ht="12.75">
      <c r="A46" s="113">
        <v>244</v>
      </c>
      <c r="B46" s="384" t="s">
        <v>169</v>
      </c>
      <c r="C46" s="112" t="s">
        <v>256</v>
      </c>
      <c r="D46" s="427">
        <v>4</v>
      </c>
      <c r="E46" s="410">
        <v>300</v>
      </c>
      <c r="F46" s="403">
        <v>1200</v>
      </c>
      <c r="G46" s="403">
        <f t="shared" si="1"/>
        <v>1200</v>
      </c>
      <c r="H46" s="404"/>
      <c r="I46" s="404"/>
      <c r="J46" s="514">
        <v>1200</v>
      </c>
    </row>
    <row r="47" spans="1:10" s="165" customFormat="1" ht="12.75">
      <c r="A47" s="113">
        <v>244</v>
      </c>
      <c r="B47" s="384" t="s">
        <v>169</v>
      </c>
      <c r="C47" s="112" t="s">
        <v>257</v>
      </c>
      <c r="D47" s="427">
        <v>7.45</v>
      </c>
      <c r="E47" s="410">
        <v>805</v>
      </c>
      <c r="F47" s="403">
        <v>5997.25</v>
      </c>
      <c r="G47" s="403">
        <f t="shared" si="1"/>
        <v>5997.25</v>
      </c>
      <c r="H47" s="404"/>
      <c r="I47" s="404"/>
      <c r="J47" s="514">
        <v>5997.25</v>
      </c>
    </row>
    <row r="48" spans="1:10" s="165" customFormat="1" ht="12.75">
      <c r="A48" s="21" t="s">
        <v>259</v>
      </c>
      <c r="B48" s="386"/>
      <c r="C48" s="16"/>
      <c r="D48" s="428"/>
      <c r="E48" s="412"/>
      <c r="F48" s="412">
        <v>7197.25</v>
      </c>
      <c r="G48" s="407"/>
      <c r="H48" s="404"/>
      <c r="I48" s="404"/>
      <c r="J48" s="517">
        <v>7197.25</v>
      </c>
    </row>
    <row r="49" spans="1:10" s="165" customFormat="1" ht="12.75">
      <c r="A49" s="113">
        <v>256</v>
      </c>
      <c r="B49" s="384" t="s">
        <v>260</v>
      </c>
      <c r="C49" s="112" t="s">
        <v>273</v>
      </c>
      <c r="D49" s="427">
        <v>16113.6</v>
      </c>
      <c r="E49" s="410">
        <v>4.6</v>
      </c>
      <c r="F49" s="403">
        <v>74122.56</v>
      </c>
      <c r="G49" s="403">
        <f t="shared" si="1"/>
        <v>74122.56</v>
      </c>
      <c r="H49" s="404"/>
      <c r="I49" s="404"/>
      <c r="J49" s="514">
        <v>74122.56</v>
      </c>
    </row>
    <row r="50" spans="1:10" s="165" customFormat="1" ht="12.75">
      <c r="A50" s="113">
        <v>256</v>
      </c>
      <c r="B50" s="384" t="s">
        <v>260</v>
      </c>
      <c r="C50" s="112" t="s">
        <v>274</v>
      </c>
      <c r="D50" s="427">
        <v>25</v>
      </c>
      <c r="E50" s="410">
        <v>46</v>
      </c>
      <c r="F50" s="403">
        <v>1150</v>
      </c>
      <c r="G50" s="403">
        <f t="shared" si="1"/>
        <v>1150</v>
      </c>
      <c r="H50" s="404"/>
      <c r="I50" s="404"/>
      <c r="J50" s="514">
        <v>1150</v>
      </c>
    </row>
    <row r="51" spans="1:10" s="165" customFormat="1" ht="12.75">
      <c r="A51" s="18" t="s">
        <v>275</v>
      </c>
      <c r="B51" s="125"/>
      <c r="C51" s="16"/>
      <c r="D51" s="428"/>
      <c r="E51" s="412"/>
      <c r="F51" s="407">
        <v>75272.56</v>
      </c>
      <c r="G51" s="407"/>
      <c r="H51" s="404"/>
      <c r="I51" s="404"/>
      <c r="J51" s="517">
        <v>75272.56</v>
      </c>
    </row>
    <row r="52" spans="1:10" s="165" customFormat="1" ht="12.75">
      <c r="A52" s="113">
        <v>258</v>
      </c>
      <c r="B52" s="384" t="s">
        <v>169</v>
      </c>
      <c r="C52" s="112" t="s">
        <v>276</v>
      </c>
      <c r="D52" s="427">
        <v>11603</v>
      </c>
      <c r="E52" s="435">
        <v>1.010600706713781</v>
      </c>
      <c r="F52" s="403">
        <v>11726</v>
      </c>
      <c r="G52" s="403">
        <f t="shared" si="1"/>
        <v>11726</v>
      </c>
      <c r="H52" s="404"/>
      <c r="I52" s="404"/>
      <c r="J52" s="514">
        <v>11726</v>
      </c>
    </row>
    <row r="53" spans="1:10" s="165" customFormat="1" ht="12.75">
      <c r="A53" s="113">
        <v>258</v>
      </c>
      <c r="B53" s="384" t="s">
        <v>169</v>
      </c>
      <c r="C53" s="112" t="s">
        <v>278</v>
      </c>
      <c r="D53" s="427">
        <v>2</v>
      </c>
      <c r="E53" s="435">
        <v>179</v>
      </c>
      <c r="F53" s="403">
        <v>358</v>
      </c>
      <c r="G53" s="403">
        <f t="shared" si="1"/>
        <v>358</v>
      </c>
      <c r="H53" s="404"/>
      <c r="I53" s="404"/>
      <c r="J53" s="514">
        <v>358</v>
      </c>
    </row>
    <row r="54" spans="1:10" s="165" customFormat="1" ht="12.75">
      <c r="A54" s="113">
        <v>258</v>
      </c>
      <c r="B54" s="384" t="s">
        <v>169</v>
      </c>
      <c r="C54" s="112" t="s">
        <v>279</v>
      </c>
      <c r="D54" s="427">
        <v>530</v>
      </c>
      <c r="E54" s="435">
        <v>1.4660377358490566</v>
      </c>
      <c r="F54" s="403">
        <v>777</v>
      </c>
      <c r="G54" s="403">
        <f t="shared" si="1"/>
        <v>777</v>
      </c>
      <c r="H54" s="404"/>
      <c r="I54" s="404"/>
      <c r="J54" s="514">
        <v>777</v>
      </c>
    </row>
    <row r="55" spans="1:10" s="165" customFormat="1" ht="12.75">
      <c r="A55" s="113">
        <v>258</v>
      </c>
      <c r="B55" s="384" t="s">
        <v>169</v>
      </c>
      <c r="C55" s="112" t="s">
        <v>280</v>
      </c>
      <c r="D55" s="427">
        <v>550</v>
      </c>
      <c r="E55" s="435">
        <v>0.3</v>
      </c>
      <c r="F55" s="403">
        <v>165</v>
      </c>
      <c r="G55" s="403">
        <f t="shared" si="1"/>
        <v>165</v>
      </c>
      <c r="H55" s="404"/>
      <c r="I55" s="404"/>
      <c r="J55" s="514">
        <v>165</v>
      </c>
    </row>
    <row r="56" spans="1:10" s="165" customFormat="1" ht="12.75">
      <c r="A56" s="113">
        <v>258</v>
      </c>
      <c r="B56" s="384" t="s">
        <v>169</v>
      </c>
      <c r="C56" s="112" t="s">
        <v>282</v>
      </c>
      <c r="D56" s="427">
        <v>1</v>
      </c>
      <c r="E56" s="435">
        <v>855</v>
      </c>
      <c r="F56" s="403">
        <v>855</v>
      </c>
      <c r="G56" s="403">
        <f t="shared" si="1"/>
        <v>855</v>
      </c>
      <c r="H56" s="404"/>
      <c r="I56" s="404"/>
      <c r="J56" s="514">
        <v>855</v>
      </c>
    </row>
    <row r="57" spans="1:10" s="165" customFormat="1" ht="12.75">
      <c r="A57" s="21" t="s">
        <v>284</v>
      </c>
      <c r="B57" s="125"/>
      <c r="C57" s="16"/>
      <c r="D57" s="428"/>
      <c r="E57" s="412"/>
      <c r="F57" s="412">
        <v>13881</v>
      </c>
      <c r="G57" s="407"/>
      <c r="H57" s="404"/>
      <c r="I57" s="404"/>
      <c r="J57" s="517">
        <v>13881</v>
      </c>
    </row>
    <row r="58" spans="1:10" s="165" customFormat="1" ht="12.75">
      <c r="A58" s="113">
        <v>275</v>
      </c>
      <c r="B58" s="384" t="s">
        <v>285</v>
      </c>
      <c r="C58" s="112" t="s">
        <v>286</v>
      </c>
      <c r="D58" s="427">
        <v>111</v>
      </c>
      <c r="E58" s="410">
        <v>8.05</v>
      </c>
      <c r="F58" s="403">
        <v>893.55</v>
      </c>
      <c r="G58" s="403">
        <f t="shared" si="1"/>
        <v>893.55</v>
      </c>
      <c r="H58" s="404"/>
      <c r="I58" s="404"/>
      <c r="J58" s="514">
        <v>893.55</v>
      </c>
    </row>
    <row r="59" spans="1:10" s="165" customFormat="1" ht="12.75">
      <c r="A59" s="113">
        <v>275</v>
      </c>
      <c r="B59" s="384" t="s">
        <v>285</v>
      </c>
      <c r="C59" s="112" t="s">
        <v>287</v>
      </c>
      <c r="D59" s="427">
        <v>117.55</v>
      </c>
      <c r="E59" s="410">
        <v>8.625</v>
      </c>
      <c r="F59" s="403">
        <v>1013.86875</v>
      </c>
      <c r="G59" s="403">
        <f t="shared" si="1"/>
        <v>1013.86875</v>
      </c>
      <c r="H59" s="404"/>
      <c r="I59" s="404"/>
      <c r="J59" s="514">
        <v>1013.86875</v>
      </c>
    </row>
    <row r="60" spans="1:10" s="165" customFormat="1" ht="12.75">
      <c r="A60" s="113">
        <v>275</v>
      </c>
      <c r="B60" s="384" t="s">
        <v>285</v>
      </c>
      <c r="C60" s="112" t="s">
        <v>288</v>
      </c>
      <c r="D60" s="427">
        <v>97.85</v>
      </c>
      <c r="E60" s="410">
        <v>14.95</v>
      </c>
      <c r="F60" s="403">
        <v>1462.8574999999998</v>
      </c>
      <c r="G60" s="403">
        <f t="shared" si="1"/>
        <v>1462.8574999999998</v>
      </c>
      <c r="H60" s="404"/>
      <c r="I60" s="404"/>
      <c r="J60" s="514">
        <v>1462.8574999999998</v>
      </c>
    </row>
    <row r="61" spans="1:10" s="165" customFormat="1" ht="12.75">
      <c r="A61" s="113">
        <v>275</v>
      </c>
      <c r="B61" s="384" t="s">
        <v>169</v>
      </c>
      <c r="C61" s="112" t="s">
        <v>290</v>
      </c>
      <c r="D61" s="427">
        <v>14</v>
      </c>
      <c r="E61" s="410">
        <v>102.35</v>
      </c>
      <c r="F61" s="403">
        <v>1432.9</v>
      </c>
      <c r="G61" s="403">
        <f t="shared" si="1"/>
        <v>1432.9</v>
      </c>
      <c r="H61" s="404"/>
      <c r="I61" s="404"/>
      <c r="J61" s="514">
        <v>1432.9</v>
      </c>
    </row>
    <row r="62" spans="1:10" s="165" customFormat="1" ht="12.75">
      <c r="A62" s="113">
        <v>275</v>
      </c>
      <c r="B62" s="384" t="s">
        <v>285</v>
      </c>
      <c r="C62" s="112" t="s">
        <v>291</v>
      </c>
      <c r="D62" s="427">
        <v>204.99</v>
      </c>
      <c r="E62" s="410">
        <v>11.5</v>
      </c>
      <c r="F62" s="403">
        <v>2357.385</v>
      </c>
      <c r="G62" s="403">
        <f t="shared" si="1"/>
        <v>2357.385</v>
      </c>
      <c r="H62" s="404"/>
      <c r="I62" s="404"/>
      <c r="J62" s="514">
        <v>2357.385</v>
      </c>
    </row>
    <row r="63" spans="1:10" s="165" customFormat="1" ht="12.75">
      <c r="A63" s="113">
        <v>275</v>
      </c>
      <c r="B63" s="384" t="s">
        <v>285</v>
      </c>
      <c r="C63" s="112" t="s">
        <v>292</v>
      </c>
      <c r="D63" s="427">
        <v>76</v>
      </c>
      <c r="E63" s="410">
        <v>4.025</v>
      </c>
      <c r="F63" s="403">
        <v>305.9</v>
      </c>
      <c r="G63" s="403">
        <f t="shared" si="1"/>
        <v>305.9</v>
      </c>
      <c r="H63" s="404"/>
      <c r="I63" s="404"/>
      <c r="J63" s="514">
        <v>305.9</v>
      </c>
    </row>
    <row r="64" spans="1:10" s="165" customFormat="1" ht="12.75">
      <c r="A64" s="21" t="s">
        <v>294</v>
      </c>
      <c r="B64" s="386"/>
      <c r="C64" s="16"/>
      <c r="D64" s="428"/>
      <c r="E64" s="412"/>
      <c r="F64" s="407">
        <v>7466.461249999999</v>
      </c>
      <c r="G64" s="407"/>
      <c r="H64" s="404"/>
      <c r="I64" s="404"/>
      <c r="J64" s="517">
        <v>7466.461249999999</v>
      </c>
    </row>
    <row r="65" spans="1:10" s="165" customFormat="1" ht="12.75">
      <c r="A65" s="113">
        <v>291</v>
      </c>
      <c r="B65" s="384" t="s">
        <v>260</v>
      </c>
      <c r="C65" s="112" t="s">
        <v>262</v>
      </c>
      <c r="D65" s="427">
        <v>99.8</v>
      </c>
      <c r="E65" s="410">
        <v>6.9</v>
      </c>
      <c r="F65" s="403">
        <v>688.62</v>
      </c>
      <c r="G65" s="403">
        <f t="shared" si="1"/>
        <v>688.62</v>
      </c>
      <c r="H65" s="404"/>
      <c r="I65" s="404"/>
      <c r="J65" s="514">
        <v>688.62</v>
      </c>
    </row>
    <row r="66" spans="1:10" s="165" customFormat="1" ht="12.75">
      <c r="A66" s="21" t="s">
        <v>308</v>
      </c>
      <c r="B66" s="386"/>
      <c r="C66" s="16"/>
      <c r="D66" s="428"/>
      <c r="E66" s="412"/>
      <c r="F66" s="407">
        <v>688.62</v>
      </c>
      <c r="G66" s="407"/>
      <c r="H66" s="404"/>
      <c r="I66" s="404"/>
      <c r="J66" s="517">
        <v>688.62</v>
      </c>
    </row>
    <row r="67" spans="1:10" s="165" customFormat="1" ht="12.75">
      <c r="A67" s="113">
        <v>292</v>
      </c>
      <c r="B67" s="384" t="s">
        <v>309</v>
      </c>
      <c r="C67" s="112" t="s">
        <v>310</v>
      </c>
      <c r="D67" s="427">
        <v>25</v>
      </c>
      <c r="E67" s="419">
        <v>39.1</v>
      </c>
      <c r="F67" s="403">
        <v>977.5</v>
      </c>
      <c r="G67" s="403">
        <f t="shared" si="1"/>
        <v>977.5</v>
      </c>
      <c r="H67" s="404"/>
      <c r="I67" s="404"/>
      <c r="J67" s="514">
        <v>977.5</v>
      </c>
    </row>
    <row r="68" spans="1:10" s="165" customFormat="1" ht="12.75">
      <c r="A68" s="113">
        <v>292</v>
      </c>
      <c r="B68" s="384" t="s">
        <v>309</v>
      </c>
      <c r="C68" s="112" t="s">
        <v>311</v>
      </c>
      <c r="D68" s="427">
        <v>22</v>
      </c>
      <c r="E68" s="419">
        <v>87.4</v>
      </c>
      <c r="F68" s="403">
        <v>1922.8</v>
      </c>
      <c r="G68" s="403">
        <f aca="true" t="shared" si="2" ref="G68:G99">+F68</f>
        <v>1922.8</v>
      </c>
      <c r="H68" s="404"/>
      <c r="I68" s="404"/>
      <c r="J68" s="514">
        <v>1922.8</v>
      </c>
    </row>
    <row r="69" spans="1:10" s="165" customFormat="1" ht="12.75">
      <c r="A69" s="113">
        <v>292</v>
      </c>
      <c r="B69" s="384" t="s">
        <v>309</v>
      </c>
      <c r="C69" s="112" t="s">
        <v>312</v>
      </c>
      <c r="D69" s="427">
        <v>52</v>
      </c>
      <c r="E69" s="419">
        <v>57.5</v>
      </c>
      <c r="F69" s="403">
        <v>2990</v>
      </c>
      <c r="G69" s="403">
        <f t="shared" si="2"/>
        <v>2990</v>
      </c>
      <c r="H69" s="404"/>
      <c r="I69" s="404"/>
      <c r="J69" s="514">
        <v>2990</v>
      </c>
    </row>
    <row r="70" spans="1:10" s="165" customFormat="1" ht="12.75">
      <c r="A70" s="113">
        <v>292</v>
      </c>
      <c r="B70" s="384" t="s">
        <v>309</v>
      </c>
      <c r="C70" s="112" t="s">
        <v>314</v>
      </c>
      <c r="D70" s="427">
        <v>100</v>
      </c>
      <c r="E70" s="419">
        <v>2.8175</v>
      </c>
      <c r="F70" s="403">
        <v>281.75</v>
      </c>
      <c r="G70" s="403">
        <f t="shared" si="2"/>
        <v>281.75</v>
      </c>
      <c r="H70" s="404"/>
      <c r="I70" s="404"/>
      <c r="J70" s="514">
        <v>281.75</v>
      </c>
    </row>
    <row r="71" spans="1:10" s="165" customFormat="1" ht="24">
      <c r="A71" s="113">
        <v>292</v>
      </c>
      <c r="B71" s="384" t="s">
        <v>309</v>
      </c>
      <c r="C71" s="112" t="s">
        <v>316</v>
      </c>
      <c r="D71" s="427">
        <v>10</v>
      </c>
      <c r="E71" s="419">
        <v>8.728499999999999</v>
      </c>
      <c r="F71" s="403">
        <v>87.285</v>
      </c>
      <c r="G71" s="403">
        <f t="shared" si="2"/>
        <v>87.285</v>
      </c>
      <c r="H71" s="404"/>
      <c r="I71" s="404"/>
      <c r="J71" s="514">
        <v>87.285</v>
      </c>
    </row>
    <row r="72" spans="1:10" s="165" customFormat="1" ht="24">
      <c r="A72" s="113">
        <v>292</v>
      </c>
      <c r="B72" s="384" t="s">
        <v>309</v>
      </c>
      <c r="C72" s="112" t="s">
        <v>317</v>
      </c>
      <c r="D72" s="427">
        <v>11</v>
      </c>
      <c r="E72" s="419">
        <v>13.616</v>
      </c>
      <c r="F72" s="403">
        <v>149.776</v>
      </c>
      <c r="G72" s="403">
        <f t="shared" si="2"/>
        <v>149.776</v>
      </c>
      <c r="H72" s="404"/>
      <c r="I72" s="404"/>
      <c r="J72" s="514">
        <v>149.776</v>
      </c>
    </row>
    <row r="73" spans="1:10" s="165" customFormat="1" ht="12.75">
      <c r="A73" s="113">
        <v>292</v>
      </c>
      <c r="B73" s="384" t="s">
        <v>169</v>
      </c>
      <c r="C73" s="112" t="s">
        <v>318</v>
      </c>
      <c r="D73" s="427">
        <v>113</v>
      </c>
      <c r="E73" s="419">
        <v>0.48299999999999993</v>
      </c>
      <c r="F73" s="403">
        <v>54.57899999999999</v>
      </c>
      <c r="G73" s="403">
        <f t="shared" si="2"/>
        <v>54.57899999999999</v>
      </c>
      <c r="H73" s="404"/>
      <c r="I73" s="404"/>
      <c r="J73" s="514">
        <v>54.57899999999999</v>
      </c>
    </row>
    <row r="74" spans="1:10" s="165" customFormat="1" ht="12.75">
      <c r="A74" s="113">
        <v>292</v>
      </c>
      <c r="B74" s="384" t="s">
        <v>319</v>
      </c>
      <c r="C74" s="112" t="s">
        <v>320</v>
      </c>
      <c r="D74" s="427">
        <v>110</v>
      </c>
      <c r="E74" s="419">
        <v>0.6669999999999999</v>
      </c>
      <c r="F74" s="403">
        <v>73.37</v>
      </c>
      <c r="G74" s="403">
        <f t="shared" si="2"/>
        <v>73.37</v>
      </c>
      <c r="H74" s="404"/>
      <c r="I74" s="404"/>
      <c r="J74" s="514">
        <v>73.37</v>
      </c>
    </row>
    <row r="75" spans="1:10" s="165" customFormat="1" ht="12.75">
      <c r="A75" s="113">
        <v>292</v>
      </c>
      <c r="B75" s="384" t="s">
        <v>319</v>
      </c>
      <c r="C75" s="112" t="s">
        <v>321</v>
      </c>
      <c r="D75" s="427">
        <v>60</v>
      </c>
      <c r="E75" s="419">
        <v>1.4375</v>
      </c>
      <c r="F75" s="403">
        <v>86.25</v>
      </c>
      <c r="G75" s="403">
        <f t="shared" si="2"/>
        <v>86.25</v>
      </c>
      <c r="H75" s="404"/>
      <c r="I75" s="404"/>
      <c r="J75" s="514">
        <v>86.25</v>
      </c>
    </row>
    <row r="76" spans="1:10" s="165" customFormat="1" ht="12.75">
      <c r="A76" s="113">
        <v>292</v>
      </c>
      <c r="B76" s="384" t="s">
        <v>319</v>
      </c>
      <c r="C76" s="112" t="s">
        <v>322</v>
      </c>
      <c r="D76" s="427">
        <v>60</v>
      </c>
      <c r="E76" s="419">
        <v>1.725</v>
      </c>
      <c r="F76" s="403">
        <v>103.5</v>
      </c>
      <c r="G76" s="403">
        <f t="shared" si="2"/>
        <v>103.5</v>
      </c>
      <c r="H76" s="404"/>
      <c r="I76" s="404"/>
      <c r="J76" s="514">
        <v>103.5</v>
      </c>
    </row>
    <row r="77" spans="1:10" s="165" customFormat="1" ht="12.75">
      <c r="A77" s="113">
        <v>292</v>
      </c>
      <c r="B77" s="384" t="s">
        <v>309</v>
      </c>
      <c r="C77" s="112" t="s">
        <v>327</v>
      </c>
      <c r="D77" s="427">
        <v>11</v>
      </c>
      <c r="E77" s="419">
        <v>23.36915</v>
      </c>
      <c r="F77" s="403">
        <v>257.06065</v>
      </c>
      <c r="G77" s="403">
        <f t="shared" si="2"/>
        <v>257.06065</v>
      </c>
      <c r="H77" s="404"/>
      <c r="I77" s="404"/>
      <c r="J77" s="514">
        <v>257.06065</v>
      </c>
    </row>
    <row r="78" spans="1:10" s="165" customFormat="1" ht="24">
      <c r="A78" s="113">
        <v>292</v>
      </c>
      <c r="B78" s="384" t="s">
        <v>328</v>
      </c>
      <c r="C78" s="112" t="s">
        <v>329</v>
      </c>
      <c r="D78" s="427">
        <v>4</v>
      </c>
      <c r="E78" s="419">
        <v>39.721</v>
      </c>
      <c r="F78" s="403">
        <v>158.884</v>
      </c>
      <c r="G78" s="403">
        <f t="shared" si="2"/>
        <v>158.884</v>
      </c>
      <c r="H78" s="404"/>
      <c r="I78" s="404"/>
      <c r="J78" s="514">
        <v>158.884</v>
      </c>
    </row>
    <row r="79" spans="1:10" s="165" customFormat="1" ht="24">
      <c r="A79" s="113">
        <v>292</v>
      </c>
      <c r="B79" s="384" t="s">
        <v>309</v>
      </c>
      <c r="C79" s="112" t="s">
        <v>330</v>
      </c>
      <c r="D79" s="427">
        <v>1</v>
      </c>
      <c r="E79" s="419">
        <v>15.525</v>
      </c>
      <c r="F79" s="403">
        <v>15.525</v>
      </c>
      <c r="G79" s="403">
        <f t="shared" si="2"/>
        <v>15.525</v>
      </c>
      <c r="H79" s="404"/>
      <c r="I79" s="404"/>
      <c r="J79" s="514">
        <v>15.525</v>
      </c>
    </row>
    <row r="80" spans="1:10" s="165" customFormat="1" ht="12.75">
      <c r="A80" s="113">
        <v>292</v>
      </c>
      <c r="B80" s="384" t="s">
        <v>309</v>
      </c>
      <c r="C80" s="112" t="s">
        <v>331</v>
      </c>
      <c r="D80" s="427">
        <v>87</v>
      </c>
      <c r="E80" s="419">
        <v>27.0825</v>
      </c>
      <c r="F80" s="403">
        <v>2356.1775</v>
      </c>
      <c r="G80" s="403">
        <f t="shared" si="2"/>
        <v>2356.1775</v>
      </c>
      <c r="H80" s="404"/>
      <c r="I80" s="404"/>
      <c r="J80" s="514">
        <v>2356.1775</v>
      </c>
    </row>
    <row r="81" spans="1:10" s="165" customFormat="1" ht="24">
      <c r="A81" s="113">
        <v>292</v>
      </c>
      <c r="B81" s="384" t="s">
        <v>309</v>
      </c>
      <c r="C81" s="112" t="s">
        <v>332</v>
      </c>
      <c r="D81" s="427">
        <v>4</v>
      </c>
      <c r="E81" s="419">
        <v>23.356499999999997</v>
      </c>
      <c r="F81" s="403">
        <v>93.42599999999999</v>
      </c>
      <c r="G81" s="403">
        <f t="shared" si="2"/>
        <v>93.42599999999999</v>
      </c>
      <c r="H81" s="404"/>
      <c r="I81" s="404"/>
      <c r="J81" s="514">
        <v>93.42599999999999</v>
      </c>
    </row>
    <row r="82" spans="1:10" s="165" customFormat="1" ht="24">
      <c r="A82" s="113">
        <v>292</v>
      </c>
      <c r="B82" s="384" t="s">
        <v>309</v>
      </c>
      <c r="C82" s="112" t="s">
        <v>333</v>
      </c>
      <c r="D82" s="427">
        <v>21</v>
      </c>
      <c r="E82" s="419">
        <v>24.529499999999995</v>
      </c>
      <c r="F82" s="403">
        <v>515.1194999999999</v>
      </c>
      <c r="G82" s="403">
        <f t="shared" si="2"/>
        <v>515.1194999999999</v>
      </c>
      <c r="H82" s="404"/>
      <c r="I82" s="404"/>
      <c r="J82" s="514">
        <v>515.1194999999999</v>
      </c>
    </row>
    <row r="83" spans="1:10" s="165" customFormat="1" ht="12.75">
      <c r="A83" s="113">
        <v>292</v>
      </c>
      <c r="B83" s="384" t="s">
        <v>334</v>
      </c>
      <c r="C83" s="112" t="s">
        <v>335</v>
      </c>
      <c r="D83" s="427">
        <v>12</v>
      </c>
      <c r="E83" s="419">
        <v>86.25</v>
      </c>
      <c r="F83" s="403">
        <v>1035</v>
      </c>
      <c r="G83" s="403">
        <f t="shared" si="2"/>
        <v>1035</v>
      </c>
      <c r="H83" s="404"/>
      <c r="I83" s="404"/>
      <c r="J83" s="514">
        <v>1035</v>
      </c>
    </row>
    <row r="84" spans="1:10" s="165" customFormat="1" ht="12.75">
      <c r="A84" s="113">
        <v>292</v>
      </c>
      <c r="B84" s="384" t="s">
        <v>334</v>
      </c>
      <c r="C84" s="112" t="s">
        <v>336</v>
      </c>
      <c r="D84" s="427">
        <v>22</v>
      </c>
      <c r="E84" s="419">
        <v>62.1</v>
      </c>
      <c r="F84" s="403">
        <v>1366.2</v>
      </c>
      <c r="G84" s="403">
        <f t="shared" si="2"/>
        <v>1366.2</v>
      </c>
      <c r="H84" s="404"/>
      <c r="I84" s="404"/>
      <c r="J84" s="514">
        <v>1366.2</v>
      </c>
    </row>
    <row r="85" spans="1:10" s="165" customFormat="1" ht="12.75">
      <c r="A85" s="113">
        <v>292</v>
      </c>
      <c r="B85" s="384" t="s">
        <v>334</v>
      </c>
      <c r="C85" s="112" t="s">
        <v>337</v>
      </c>
      <c r="D85" s="427">
        <v>21</v>
      </c>
      <c r="E85" s="419">
        <v>62.1</v>
      </c>
      <c r="F85" s="403">
        <v>1304.1</v>
      </c>
      <c r="G85" s="403">
        <f t="shared" si="2"/>
        <v>1304.1</v>
      </c>
      <c r="H85" s="404"/>
      <c r="I85" s="404"/>
      <c r="J85" s="514">
        <v>1304.1</v>
      </c>
    </row>
    <row r="86" spans="1:10" s="165" customFormat="1" ht="12.75">
      <c r="A86" s="113">
        <v>292</v>
      </c>
      <c r="B86" s="384" t="s">
        <v>334</v>
      </c>
      <c r="C86" s="112" t="s">
        <v>338</v>
      </c>
      <c r="D86" s="427">
        <v>11</v>
      </c>
      <c r="E86" s="419">
        <v>62.1</v>
      </c>
      <c r="F86" s="403">
        <v>683.1</v>
      </c>
      <c r="G86" s="403">
        <f t="shared" si="2"/>
        <v>683.1</v>
      </c>
      <c r="H86" s="404"/>
      <c r="I86" s="404"/>
      <c r="J86" s="514">
        <v>683.1</v>
      </c>
    </row>
    <row r="87" spans="1:10" s="165" customFormat="1" ht="12.75">
      <c r="A87" s="113">
        <v>292</v>
      </c>
      <c r="B87" s="384" t="s">
        <v>340</v>
      </c>
      <c r="C87" s="112" t="s">
        <v>341</v>
      </c>
      <c r="D87" s="427">
        <v>20</v>
      </c>
      <c r="E87" s="419">
        <v>10.925</v>
      </c>
      <c r="F87" s="403">
        <v>218.5</v>
      </c>
      <c r="G87" s="403">
        <f t="shared" si="2"/>
        <v>218.5</v>
      </c>
      <c r="H87" s="404"/>
      <c r="I87" s="404"/>
      <c r="J87" s="514">
        <v>218.5</v>
      </c>
    </row>
    <row r="88" spans="1:10" s="165" customFormat="1" ht="12.75">
      <c r="A88" s="113">
        <v>292</v>
      </c>
      <c r="B88" s="384" t="s">
        <v>340</v>
      </c>
      <c r="C88" s="112" t="s">
        <v>342</v>
      </c>
      <c r="D88" s="427">
        <v>20</v>
      </c>
      <c r="E88" s="419">
        <v>6.9</v>
      </c>
      <c r="F88" s="403">
        <v>138</v>
      </c>
      <c r="G88" s="403">
        <f t="shared" si="2"/>
        <v>138</v>
      </c>
      <c r="H88" s="404"/>
      <c r="I88" s="404"/>
      <c r="J88" s="514">
        <v>138</v>
      </c>
    </row>
    <row r="89" spans="1:10" s="165" customFormat="1" ht="12.75">
      <c r="A89" s="113">
        <v>292</v>
      </c>
      <c r="B89" s="384" t="s">
        <v>340</v>
      </c>
      <c r="C89" s="112" t="s">
        <v>343</v>
      </c>
      <c r="D89" s="427">
        <v>56</v>
      </c>
      <c r="E89" s="419">
        <v>8.05</v>
      </c>
      <c r="F89" s="403">
        <v>450.8</v>
      </c>
      <c r="G89" s="403">
        <f t="shared" si="2"/>
        <v>450.8</v>
      </c>
      <c r="H89" s="404"/>
      <c r="I89" s="404"/>
      <c r="J89" s="514">
        <v>450.8</v>
      </c>
    </row>
    <row r="90" spans="1:10" s="165" customFormat="1" ht="12.75">
      <c r="A90" s="113">
        <v>292</v>
      </c>
      <c r="B90" s="384" t="s">
        <v>334</v>
      </c>
      <c r="C90" s="112" t="s">
        <v>345</v>
      </c>
      <c r="D90" s="427">
        <v>11</v>
      </c>
      <c r="E90" s="419">
        <v>20.7</v>
      </c>
      <c r="F90" s="403">
        <v>227.7</v>
      </c>
      <c r="G90" s="403">
        <f t="shared" si="2"/>
        <v>227.7</v>
      </c>
      <c r="H90" s="404"/>
      <c r="I90" s="404"/>
      <c r="J90" s="514">
        <v>227.7</v>
      </c>
    </row>
    <row r="91" spans="1:10" s="165" customFormat="1" ht="12.75">
      <c r="A91" s="113">
        <v>292</v>
      </c>
      <c r="B91" s="394" t="s">
        <v>340</v>
      </c>
      <c r="C91" s="112" t="s">
        <v>348</v>
      </c>
      <c r="D91" s="427">
        <v>30</v>
      </c>
      <c r="E91" s="419">
        <v>1.0695</v>
      </c>
      <c r="F91" s="403">
        <v>32.085</v>
      </c>
      <c r="G91" s="403">
        <f t="shared" si="2"/>
        <v>32.085</v>
      </c>
      <c r="H91" s="404"/>
      <c r="I91" s="404"/>
      <c r="J91" s="514">
        <v>32.085</v>
      </c>
    </row>
    <row r="92" spans="1:10" s="165" customFormat="1" ht="12.75">
      <c r="A92" s="113">
        <v>292</v>
      </c>
      <c r="B92" s="394" t="s">
        <v>340</v>
      </c>
      <c r="C92" s="112" t="s">
        <v>349</v>
      </c>
      <c r="D92" s="427">
        <v>326</v>
      </c>
      <c r="E92" s="419">
        <v>1.817</v>
      </c>
      <c r="F92" s="403">
        <v>592.342</v>
      </c>
      <c r="G92" s="403">
        <f t="shared" si="2"/>
        <v>592.342</v>
      </c>
      <c r="H92" s="404"/>
      <c r="I92" s="404"/>
      <c r="J92" s="514">
        <v>592.342</v>
      </c>
    </row>
    <row r="93" spans="1:10" s="165" customFormat="1" ht="12.75">
      <c r="A93" s="113">
        <v>292</v>
      </c>
      <c r="B93" s="394" t="s">
        <v>350</v>
      </c>
      <c r="C93" s="112" t="s">
        <v>351</v>
      </c>
      <c r="D93" s="427">
        <v>30</v>
      </c>
      <c r="E93" s="419">
        <v>13.040999999999999</v>
      </c>
      <c r="F93" s="403">
        <v>391.23</v>
      </c>
      <c r="G93" s="403">
        <f t="shared" si="2"/>
        <v>391.23</v>
      </c>
      <c r="H93" s="404"/>
      <c r="I93" s="404"/>
      <c r="J93" s="514">
        <v>391.23</v>
      </c>
    </row>
    <row r="94" spans="1:10" s="165" customFormat="1" ht="12.75">
      <c r="A94" s="113">
        <v>292</v>
      </c>
      <c r="B94" s="394" t="s">
        <v>347</v>
      </c>
      <c r="C94" s="112" t="s">
        <v>352</v>
      </c>
      <c r="D94" s="427">
        <v>50</v>
      </c>
      <c r="E94" s="419">
        <v>1.6905</v>
      </c>
      <c r="F94" s="403">
        <v>84.525</v>
      </c>
      <c r="G94" s="403">
        <f t="shared" si="2"/>
        <v>84.525</v>
      </c>
      <c r="H94" s="404"/>
      <c r="I94" s="404"/>
      <c r="J94" s="514">
        <v>84.525</v>
      </c>
    </row>
    <row r="95" spans="1:10" s="165" customFormat="1" ht="12.75">
      <c r="A95" s="113">
        <v>292</v>
      </c>
      <c r="B95" s="394" t="s">
        <v>340</v>
      </c>
      <c r="C95" s="112" t="s">
        <v>353</v>
      </c>
      <c r="D95" s="427">
        <v>270</v>
      </c>
      <c r="E95" s="419">
        <v>1.5869999999999997</v>
      </c>
      <c r="F95" s="403">
        <v>428.49</v>
      </c>
      <c r="G95" s="403">
        <f t="shared" si="2"/>
        <v>428.49</v>
      </c>
      <c r="H95" s="404"/>
      <c r="I95" s="404"/>
      <c r="J95" s="514">
        <v>428.49</v>
      </c>
    </row>
    <row r="96" spans="1:10" s="165" customFormat="1" ht="24">
      <c r="A96" s="113">
        <v>292</v>
      </c>
      <c r="B96" s="394"/>
      <c r="C96" s="112" t="s">
        <v>355</v>
      </c>
      <c r="D96" s="427">
        <v>22</v>
      </c>
      <c r="E96" s="419">
        <v>9.89</v>
      </c>
      <c r="F96" s="403">
        <v>217.58</v>
      </c>
      <c r="G96" s="403">
        <f t="shared" si="2"/>
        <v>217.58</v>
      </c>
      <c r="H96" s="404"/>
      <c r="I96" s="404"/>
      <c r="J96" s="514">
        <v>217.58</v>
      </c>
    </row>
    <row r="97" spans="1:10" s="165" customFormat="1" ht="24">
      <c r="A97" s="113">
        <v>292</v>
      </c>
      <c r="B97" s="394" t="s">
        <v>347</v>
      </c>
      <c r="C97" s="112" t="s">
        <v>356</v>
      </c>
      <c r="D97" s="427">
        <v>155</v>
      </c>
      <c r="E97" s="419">
        <v>9.2</v>
      </c>
      <c r="F97" s="403">
        <v>1426</v>
      </c>
      <c r="G97" s="403">
        <f t="shared" si="2"/>
        <v>1426</v>
      </c>
      <c r="H97" s="404"/>
      <c r="I97" s="404"/>
      <c r="J97" s="514">
        <v>1426</v>
      </c>
    </row>
    <row r="98" spans="1:10" s="165" customFormat="1" ht="24">
      <c r="A98" s="113">
        <v>292</v>
      </c>
      <c r="B98" s="394" t="s">
        <v>347</v>
      </c>
      <c r="C98" s="112" t="s">
        <v>357</v>
      </c>
      <c r="D98" s="427">
        <v>575</v>
      </c>
      <c r="E98" s="419">
        <v>8.7745</v>
      </c>
      <c r="F98" s="403">
        <v>5045.3375</v>
      </c>
      <c r="G98" s="403">
        <f t="shared" si="2"/>
        <v>5045.3375</v>
      </c>
      <c r="H98" s="404"/>
      <c r="I98" s="404"/>
      <c r="J98" s="514">
        <v>5045.3375</v>
      </c>
    </row>
    <row r="99" spans="1:10" s="165" customFormat="1" ht="24">
      <c r="A99" s="113">
        <v>292</v>
      </c>
      <c r="B99" s="394" t="s">
        <v>347</v>
      </c>
      <c r="C99" s="112" t="s">
        <v>358</v>
      </c>
      <c r="D99" s="427">
        <v>202</v>
      </c>
      <c r="E99" s="419">
        <v>2.3575</v>
      </c>
      <c r="F99" s="403">
        <v>476.215</v>
      </c>
      <c r="G99" s="403">
        <f t="shared" si="2"/>
        <v>476.215</v>
      </c>
      <c r="H99" s="404"/>
      <c r="I99" s="404"/>
      <c r="J99" s="514">
        <v>476.215</v>
      </c>
    </row>
    <row r="100" spans="1:10" s="165" customFormat="1" ht="12.75">
      <c r="A100" s="113">
        <v>292</v>
      </c>
      <c r="B100" s="394" t="s">
        <v>347</v>
      </c>
      <c r="C100" s="112" t="s">
        <v>360</v>
      </c>
      <c r="D100" s="427">
        <v>10</v>
      </c>
      <c r="E100" s="419">
        <v>6.095</v>
      </c>
      <c r="F100" s="403">
        <v>60.95</v>
      </c>
      <c r="G100" s="403">
        <f aca="true" t="shared" si="3" ref="G100:G131">+F100</f>
        <v>60.95</v>
      </c>
      <c r="H100" s="404"/>
      <c r="I100" s="404"/>
      <c r="J100" s="514">
        <v>60.95</v>
      </c>
    </row>
    <row r="101" spans="1:10" s="165" customFormat="1" ht="24">
      <c r="A101" s="113">
        <v>292</v>
      </c>
      <c r="B101" s="394" t="s">
        <v>362</v>
      </c>
      <c r="C101" s="112" t="s">
        <v>361</v>
      </c>
      <c r="D101" s="427">
        <v>89</v>
      </c>
      <c r="E101" s="419">
        <v>5.8534999999999995</v>
      </c>
      <c r="F101" s="403">
        <v>520.9615</v>
      </c>
      <c r="G101" s="403">
        <f t="shared" si="3"/>
        <v>520.9615</v>
      </c>
      <c r="H101" s="404"/>
      <c r="I101" s="404"/>
      <c r="J101" s="514">
        <v>520.9615</v>
      </c>
    </row>
    <row r="102" spans="1:10" s="165" customFormat="1" ht="24">
      <c r="A102" s="113">
        <v>292</v>
      </c>
      <c r="B102" s="394" t="s">
        <v>347</v>
      </c>
      <c r="C102" s="112" t="s">
        <v>363</v>
      </c>
      <c r="D102" s="427">
        <v>36</v>
      </c>
      <c r="E102" s="419">
        <v>2.6795</v>
      </c>
      <c r="F102" s="403">
        <v>96.462</v>
      </c>
      <c r="G102" s="403">
        <f t="shared" si="3"/>
        <v>96.462</v>
      </c>
      <c r="H102" s="404"/>
      <c r="I102" s="404"/>
      <c r="J102" s="514">
        <v>96.462</v>
      </c>
    </row>
    <row r="103" spans="1:10" s="165" customFormat="1" ht="12.75">
      <c r="A103" s="113">
        <v>292</v>
      </c>
      <c r="B103" s="384" t="s">
        <v>248</v>
      </c>
      <c r="C103" s="112" t="s">
        <v>365</v>
      </c>
      <c r="D103" s="427">
        <v>3.5</v>
      </c>
      <c r="E103" s="419">
        <v>159.6775</v>
      </c>
      <c r="F103" s="403">
        <v>558.87125</v>
      </c>
      <c r="G103" s="403">
        <f t="shared" si="3"/>
        <v>558.87125</v>
      </c>
      <c r="H103" s="404"/>
      <c r="I103" s="404"/>
      <c r="J103" s="514">
        <v>558.87125</v>
      </c>
    </row>
    <row r="104" spans="1:10" s="165" customFormat="1" ht="12.75">
      <c r="A104" s="113">
        <v>292</v>
      </c>
      <c r="B104" s="384" t="s">
        <v>169</v>
      </c>
      <c r="C104" s="112" t="s">
        <v>366</v>
      </c>
      <c r="D104" s="427">
        <v>200</v>
      </c>
      <c r="E104" s="419">
        <v>2.9094999999999995</v>
      </c>
      <c r="F104" s="403">
        <v>581.9</v>
      </c>
      <c r="G104" s="403">
        <f t="shared" si="3"/>
        <v>581.9</v>
      </c>
      <c r="H104" s="404"/>
      <c r="I104" s="404"/>
      <c r="J104" s="514">
        <v>581.9</v>
      </c>
    </row>
    <row r="105" spans="1:10" s="165" customFormat="1" ht="12.75">
      <c r="A105" s="113">
        <v>292</v>
      </c>
      <c r="B105" s="394" t="s">
        <v>347</v>
      </c>
      <c r="C105" s="112" t="s">
        <v>374</v>
      </c>
      <c r="D105" s="427">
        <v>150</v>
      </c>
      <c r="E105" s="419">
        <v>1.1844999999999999</v>
      </c>
      <c r="F105" s="403">
        <v>177.675</v>
      </c>
      <c r="G105" s="403">
        <f t="shared" si="3"/>
        <v>177.675</v>
      </c>
      <c r="H105" s="404"/>
      <c r="I105" s="404"/>
      <c r="J105" s="514">
        <v>177.675</v>
      </c>
    </row>
    <row r="106" spans="1:10" s="165" customFormat="1" ht="12.75">
      <c r="A106" s="113">
        <v>292</v>
      </c>
      <c r="B106" s="394" t="s">
        <v>347</v>
      </c>
      <c r="C106" s="112" t="s">
        <v>376</v>
      </c>
      <c r="D106" s="427">
        <v>20</v>
      </c>
      <c r="E106" s="419">
        <v>14.375</v>
      </c>
      <c r="F106" s="403">
        <v>287.5</v>
      </c>
      <c r="G106" s="403">
        <f t="shared" si="3"/>
        <v>287.5</v>
      </c>
      <c r="H106" s="404"/>
      <c r="I106" s="404"/>
      <c r="J106" s="514">
        <v>287.5</v>
      </c>
    </row>
    <row r="107" spans="1:10" s="165" customFormat="1" ht="24">
      <c r="A107" s="113">
        <v>292</v>
      </c>
      <c r="B107" s="394" t="s">
        <v>347</v>
      </c>
      <c r="C107" s="112" t="s">
        <v>377</v>
      </c>
      <c r="D107" s="427">
        <v>60</v>
      </c>
      <c r="E107" s="419">
        <v>3.2429999999999994</v>
      </c>
      <c r="F107" s="403">
        <v>194.58</v>
      </c>
      <c r="G107" s="403">
        <f t="shared" si="3"/>
        <v>194.58</v>
      </c>
      <c r="H107" s="404"/>
      <c r="I107" s="404"/>
      <c r="J107" s="514">
        <v>194.58</v>
      </c>
    </row>
    <row r="108" spans="1:10" s="165" customFormat="1" ht="12.75">
      <c r="A108" s="113">
        <v>292</v>
      </c>
      <c r="B108" s="384" t="s">
        <v>248</v>
      </c>
      <c r="C108" s="112" t="s">
        <v>378</v>
      </c>
      <c r="D108" s="427">
        <v>100</v>
      </c>
      <c r="E108" s="419">
        <v>0.92</v>
      </c>
      <c r="F108" s="403">
        <v>92</v>
      </c>
      <c r="G108" s="403">
        <f t="shared" si="3"/>
        <v>92</v>
      </c>
      <c r="H108" s="404"/>
      <c r="I108" s="404"/>
      <c r="J108" s="514">
        <v>92</v>
      </c>
    </row>
    <row r="109" spans="1:10" s="165" customFormat="1" ht="12.75">
      <c r="A109" s="113">
        <v>292</v>
      </c>
      <c r="B109" s="384" t="s">
        <v>248</v>
      </c>
      <c r="C109" s="112" t="s">
        <v>379</v>
      </c>
      <c r="D109" s="427">
        <v>100</v>
      </c>
      <c r="E109" s="419">
        <v>1.058</v>
      </c>
      <c r="F109" s="403">
        <v>105.8</v>
      </c>
      <c r="G109" s="403">
        <f t="shared" si="3"/>
        <v>105.8</v>
      </c>
      <c r="H109" s="404"/>
      <c r="I109" s="404"/>
      <c r="J109" s="514">
        <v>105.8</v>
      </c>
    </row>
    <row r="110" spans="1:10" s="165" customFormat="1" ht="12.75">
      <c r="A110" s="113">
        <v>292</v>
      </c>
      <c r="B110" s="384" t="s">
        <v>248</v>
      </c>
      <c r="C110" s="112" t="s">
        <v>380</v>
      </c>
      <c r="D110" s="427">
        <v>153</v>
      </c>
      <c r="E110" s="419">
        <v>1.38</v>
      </c>
      <c r="F110" s="403">
        <v>211.14</v>
      </c>
      <c r="G110" s="403">
        <f t="shared" si="3"/>
        <v>211.14</v>
      </c>
      <c r="H110" s="404"/>
      <c r="I110" s="404"/>
      <c r="J110" s="514">
        <v>211.14</v>
      </c>
    </row>
    <row r="111" spans="1:10" s="165" customFormat="1" ht="12.75">
      <c r="A111" s="113">
        <v>292</v>
      </c>
      <c r="B111" s="394" t="s">
        <v>285</v>
      </c>
      <c r="C111" s="112" t="s">
        <v>381</v>
      </c>
      <c r="D111" s="427">
        <v>420</v>
      </c>
      <c r="E111" s="419">
        <v>0.7014999999999999</v>
      </c>
      <c r="F111" s="403">
        <v>294.63</v>
      </c>
      <c r="G111" s="403">
        <f t="shared" si="3"/>
        <v>294.63</v>
      </c>
      <c r="H111" s="404"/>
      <c r="I111" s="404"/>
      <c r="J111" s="514">
        <v>294.63</v>
      </c>
    </row>
    <row r="112" spans="1:10" s="165" customFormat="1" ht="12.75">
      <c r="A112" s="113">
        <v>292</v>
      </c>
      <c r="B112" s="384" t="s">
        <v>309</v>
      </c>
      <c r="C112" s="112" t="s">
        <v>382</v>
      </c>
      <c r="D112" s="427">
        <v>65</v>
      </c>
      <c r="E112" s="419">
        <v>3.565</v>
      </c>
      <c r="F112" s="403">
        <v>231.725</v>
      </c>
      <c r="G112" s="403">
        <f t="shared" si="3"/>
        <v>231.725</v>
      </c>
      <c r="H112" s="404"/>
      <c r="I112" s="404"/>
      <c r="J112" s="514">
        <v>231.725</v>
      </c>
    </row>
    <row r="113" spans="1:10" s="165" customFormat="1" ht="12.75">
      <c r="A113" s="113">
        <v>292</v>
      </c>
      <c r="B113" s="384" t="s">
        <v>309</v>
      </c>
      <c r="C113" s="112" t="s">
        <v>383</v>
      </c>
      <c r="D113" s="427">
        <v>15</v>
      </c>
      <c r="E113" s="419">
        <v>3.8064999999999998</v>
      </c>
      <c r="F113" s="403">
        <v>57.0975</v>
      </c>
      <c r="G113" s="403">
        <f t="shared" si="3"/>
        <v>57.0975</v>
      </c>
      <c r="H113" s="404"/>
      <c r="I113" s="404"/>
      <c r="J113" s="514">
        <v>57.0975</v>
      </c>
    </row>
    <row r="114" spans="1:10" s="165" customFormat="1" ht="12.75">
      <c r="A114" s="113">
        <v>292</v>
      </c>
      <c r="B114" s="384" t="s">
        <v>309</v>
      </c>
      <c r="C114" s="112" t="s">
        <v>384</v>
      </c>
      <c r="D114" s="427">
        <v>10</v>
      </c>
      <c r="E114" s="419">
        <v>3.8064999999999998</v>
      </c>
      <c r="F114" s="403">
        <v>38.065</v>
      </c>
      <c r="G114" s="403">
        <f t="shared" si="3"/>
        <v>38.065</v>
      </c>
      <c r="H114" s="404"/>
      <c r="I114" s="404"/>
      <c r="J114" s="514">
        <v>38.065</v>
      </c>
    </row>
    <row r="115" spans="1:10" s="165" customFormat="1" ht="12.75">
      <c r="A115" s="113">
        <v>292</v>
      </c>
      <c r="B115" s="384" t="s">
        <v>347</v>
      </c>
      <c r="C115" s="112" t="s">
        <v>385</v>
      </c>
      <c r="D115" s="427">
        <v>35</v>
      </c>
      <c r="E115" s="419">
        <v>8.5445</v>
      </c>
      <c r="F115" s="403">
        <v>299.0575</v>
      </c>
      <c r="G115" s="403">
        <f t="shared" si="3"/>
        <v>299.0575</v>
      </c>
      <c r="H115" s="404"/>
      <c r="I115" s="404"/>
      <c r="J115" s="514">
        <v>299.0575</v>
      </c>
    </row>
    <row r="116" spans="1:10" s="165" customFormat="1" ht="12.75">
      <c r="A116" s="113">
        <v>292</v>
      </c>
      <c r="B116" s="384" t="s">
        <v>347</v>
      </c>
      <c r="C116" s="112" t="s">
        <v>386</v>
      </c>
      <c r="D116" s="427">
        <v>7</v>
      </c>
      <c r="E116" s="419">
        <v>4.1975</v>
      </c>
      <c r="F116" s="403">
        <v>29.3825</v>
      </c>
      <c r="G116" s="403">
        <f t="shared" si="3"/>
        <v>29.3825</v>
      </c>
      <c r="H116" s="404"/>
      <c r="I116" s="404"/>
      <c r="J116" s="514">
        <v>29.3825</v>
      </c>
    </row>
    <row r="117" spans="1:10" s="165" customFormat="1" ht="24">
      <c r="A117" s="113">
        <v>292</v>
      </c>
      <c r="B117" s="384" t="s">
        <v>388</v>
      </c>
      <c r="C117" s="112" t="s">
        <v>389</v>
      </c>
      <c r="D117" s="427">
        <v>42</v>
      </c>
      <c r="E117" s="419">
        <v>20.389499999999998</v>
      </c>
      <c r="F117" s="403">
        <v>856.3589999999999</v>
      </c>
      <c r="G117" s="403">
        <f t="shared" si="3"/>
        <v>856.3589999999999</v>
      </c>
      <c r="H117" s="404"/>
      <c r="I117" s="404"/>
      <c r="J117" s="514">
        <v>856.3589999999999</v>
      </c>
    </row>
    <row r="118" spans="1:10" s="165" customFormat="1" ht="24">
      <c r="A118" s="113">
        <v>292</v>
      </c>
      <c r="B118" s="384" t="s">
        <v>388</v>
      </c>
      <c r="C118" s="112" t="s">
        <v>390</v>
      </c>
      <c r="D118" s="427">
        <v>35</v>
      </c>
      <c r="E118" s="419">
        <v>23.436999999999998</v>
      </c>
      <c r="F118" s="403">
        <v>820.295</v>
      </c>
      <c r="G118" s="403">
        <f t="shared" si="3"/>
        <v>820.295</v>
      </c>
      <c r="H118" s="404"/>
      <c r="I118" s="404"/>
      <c r="J118" s="514">
        <v>820.295</v>
      </c>
    </row>
    <row r="119" spans="1:10" s="165" customFormat="1" ht="12.75">
      <c r="A119" s="113">
        <v>292</v>
      </c>
      <c r="B119" s="394" t="s">
        <v>285</v>
      </c>
      <c r="C119" s="112" t="s">
        <v>391</v>
      </c>
      <c r="D119" s="427">
        <v>11</v>
      </c>
      <c r="E119" s="419">
        <v>0.9429999999999998</v>
      </c>
      <c r="F119" s="403">
        <v>10.372999999999998</v>
      </c>
      <c r="G119" s="403">
        <f t="shared" si="3"/>
        <v>10.372999999999998</v>
      </c>
      <c r="H119" s="404"/>
      <c r="I119" s="404"/>
      <c r="J119" s="514">
        <v>10.372999999999998</v>
      </c>
    </row>
    <row r="120" spans="1:10" s="165" customFormat="1" ht="12.75">
      <c r="A120" s="113">
        <v>292</v>
      </c>
      <c r="B120" s="394" t="s">
        <v>285</v>
      </c>
      <c r="C120" s="112" t="s">
        <v>392</v>
      </c>
      <c r="D120" s="427">
        <v>1</v>
      </c>
      <c r="E120" s="419">
        <v>1.771</v>
      </c>
      <c r="F120" s="403">
        <v>1.771</v>
      </c>
      <c r="G120" s="403">
        <f t="shared" si="3"/>
        <v>1.771</v>
      </c>
      <c r="H120" s="404"/>
      <c r="I120" s="404"/>
      <c r="J120" s="514">
        <v>1.771</v>
      </c>
    </row>
    <row r="121" spans="1:10" s="165" customFormat="1" ht="12.75">
      <c r="A121" s="113">
        <v>292</v>
      </c>
      <c r="B121" s="384" t="s">
        <v>393</v>
      </c>
      <c r="C121" s="112" t="s">
        <v>394</v>
      </c>
      <c r="D121" s="427">
        <v>185</v>
      </c>
      <c r="E121" s="419">
        <v>11.109</v>
      </c>
      <c r="F121" s="403">
        <v>2055.165</v>
      </c>
      <c r="G121" s="403">
        <f t="shared" si="3"/>
        <v>2055.165</v>
      </c>
      <c r="H121" s="404"/>
      <c r="I121" s="404"/>
      <c r="J121" s="514">
        <v>2055.165</v>
      </c>
    </row>
    <row r="122" spans="1:10" s="165" customFormat="1" ht="12.75">
      <c r="A122" s="113">
        <v>292</v>
      </c>
      <c r="B122" s="384" t="s">
        <v>169</v>
      </c>
      <c r="C122" s="112" t="s">
        <v>395</v>
      </c>
      <c r="D122" s="427">
        <v>15</v>
      </c>
      <c r="E122" s="419">
        <v>0.69</v>
      </c>
      <c r="F122" s="403">
        <v>10.35</v>
      </c>
      <c r="G122" s="403">
        <f t="shared" si="3"/>
        <v>10.35</v>
      </c>
      <c r="H122" s="404"/>
      <c r="I122" s="404"/>
      <c r="J122" s="514">
        <v>10.35</v>
      </c>
    </row>
    <row r="123" spans="1:10" s="165" customFormat="1" ht="12.75">
      <c r="A123" s="113">
        <v>292</v>
      </c>
      <c r="B123" s="384" t="s">
        <v>323</v>
      </c>
      <c r="C123" s="112" t="s">
        <v>396</v>
      </c>
      <c r="D123" s="427">
        <v>1</v>
      </c>
      <c r="E123" s="419">
        <v>4.14</v>
      </c>
      <c r="F123" s="403">
        <v>4.14</v>
      </c>
      <c r="G123" s="403">
        <f t="shared" si="3"/>
        <v>4.14</v>
      </c>
      <c r="H123" s="404"/>
      <c r="I123" s="404"/>
      <c r="J123" s="514">
        <v>4.14</v>
      </c>
    </row>
    <row r="124" spans="1:10" s="165" customFormat="1" ht="12.75">
      <c r="A124" s="113">
        <v>292</v>
      </c>
      <c r="B124" s="384" t="s">
        <v>397</v>
      </c>
      <c r="C124" s="112" t="s">
        <v>398</v>
      </c>
      <c r="D124" s="427">
        <v>50</v>
      </c>
      <c r="E124" s="419">
        <v>4.8069999999999995</v>
      </c>
      <c r="F124" s="403">
        <v>240.35</v>
      </c>
      <c r="G124" s="403">
        <f t="shared" si="3"/>
        <v>240.35</v>
      </c>
      <c r="H124" s="404"/>
      <c r="I124" s="404"/>
      <c r="J124" s="514">
        <v>240.35</v>
      </c>
    </row>
    <row r="125" spans="1:10" s="165" customFormat="1" ht="12.75">
      <c r="A125" s="113">
        <v>292</v>
      </c>
      <c r="B125" s="384" t="s">
        <v>309</v>
      </c>
      <c r="C125" s="112" t="s">
        <v>399</v>
      </c>
      <c r="D125" s="427">
        <v>10</v>
      </c>
      <c r="E125" s="419">
        <v>1.5065</v>
      </c>
      <c r="F125" s="403">
        <v>15.065</v>
      </c>
      <c r="G125" s="403">
        <f t="shared" si="3"/>
        <v>15.065</v>
      </c>
      <c r="H125" s="404"/>
      <c r="I125" s="404"/>
      <c r="J125" s="514">
        <v>15.065</v>
      </c>
    </row>
    <row r="126" spans="1:10" s="165" customFormat="1" ht="12.75">
      <c r="A126" s="113">
        <v>292</v>
      </c>
      <c r="B126" s="384" t="s">
        <v>309</v>
      </c>
      <c r="C126" s="112" t="s">
        <v>400</v>
      </c>
      <c r="D126" s="427">
        <v>10</v>
      </c>
      <c r="E126" s="419">
        <v>1.5065</v>
      </c>
      <c r="F126" s="403">
        <v>15.065</v>
      </c>
      <c r="G126" s="403">
        <f t="shared" si="3"/>
        <v>15.065</v>
      </c>
      <c r="H126" s="404"/>
      <c r="I126" s="404"/>
      <c r="J126" s="514">
        <v>15.065</v>
      </c>
    </row>
    <row r="127" spans="1:10" s="165" customFormat="1" ht="12.75">
      <c r="A127" s="113">
        <v>292</v>
      </c>
      <c r="B127" s="384" t="s">
        <v>309</v>
      </c>
      <c r="C127" s="112" t="s">
        <v>401</v>
      </c>
      <c r="D127" s="427">
        <v>120</v>
      </c>
      <c r="E127" s="419">
        <v>2.645</v>
      </c>
      <c r="F127" s="403">
        <v>317.4</v>
      </c>
      <c r="G127" s="403">
        <f t="shared" si="3"/>
        <v>317.4</v>
      </c>
      <c r="H127" s="404"/>
      <c r="I127" s="404"/>
      <c r="J127" s="514">
        <v>317.4</v>
      </c>
    </row>
    <row r="128" spans="1:10" s="165" customFormat="1" ht="12.75">
      <c r="A128" s="113">
        <v>292</v>
      </c>
      <c r="B128" s="384" t="s">
        <v>309</v>
      </c>
      <c r="C128" s="112" t="s">
        <v>402</v>
      </c>
      <c r="D128" s="427">
        <v>110</v>
      </c>
      <c r="E128" s="419">
        <v>2.645</v>
      </c>
      <c r="F128" s="403">
        <v>290.95</v>
      </c>
      <c r="G128" s="403">
        <f t="shared" si="3"/>
        <v>290.95</v>
      </c>
      <c r="H128" s="404"/>
      <c r="I128" s="404"/>
      <c r="J128" s="514">
        <v>290.95</v>
      </c>
    </row>
    <row r="129" spans="1:10" s="165" customFormat="1" ht="12.75">
      <c r="A129" s="113">
        <v>292</v>
      </c>
      <c r="B129" s="384" t="s">
        <v>404</v>
      </c>
      <c r="C129" s="112" t="s">
        <v>405</v>
      </c>
      <c r="D129" s="427">
        <v>2</v>
      </c>
      <c r="E129" s="419">
        <v>3.91</v>
      </c>
      <c r="F129" s="403">
        <v>7.82</v>
      </c>
      <c r="G129" s="403">
        <f t="shared" si="3"/>
        <v>7.82</v>
      </c>
      <c r="H129" s="404"/>
      <c r="I129" s="404"/>
      <c r="J129" s="514">
        <v>7.82</v>
      </c>
    </row>
    <row r="130" spans="1:10" s="165" customFormat="1" ht="24">
      <c r="A130" s="113">
        <v>292</v>
      </c>
      <c r="B130" s="384" t="s">
        <v>248</v>
      </c>
      <c r="C130" s="112" t="s">
        <v>406</v>
      </c>
      <c r="D130" s="427">
        <v>15</v>
      </c>
      <c r="E130" s="419">
        <v>41.0665</v>
      </c>
      <c r="F130" s="403">
        <v>615.9975</v>
      </c>
      <c r="G130" s="403">
        <f t="shared" si="3"/>
        <v>615.9975</v>
      </c>
      <c r="H130" s="404"/>
      <c r="I130" s="404"/>
      <c r="J130" s="514">
        <v>615.9975</v>
      </c>
    </row>
    <row r="131" spans="1:10" s="165" customFormat="1" ht="36">
      <c r="A131" s="113">
        <v>292</v>
      </c>
      <c r="B131" s="384" t="s">
        <v>309</v>
      </c>
      <c r="C131" s="112" t="s">
        <v>409</v>
      </c>
      <c r="D131" s="427">
        <v>10</v>
      </c>
      <c r="E131" s="419">
        <v>42.2625</v>
      </c>
      <c r="F131" s="403">
        <v>422.625</v>
      </c>
      <c r="G131" s="403">
        <f t="shared" si="3"/>
        <v>422.625</v>
      </c>
      <c r="H131" s="404"/>
      <c r="I131" s="404"/>
      <c r="J131" s="514">
        <v>422.625</v>
      </c>
    </row>
    <row r="132" spans="1:10" s="165" customFormat="1" ht="12.75">
      <c r="A132" s="113">
        <v>292</v>
      </c>
      <c r="B132" s="384" t="s">
        <v>285</v>
      </c>
      <c r="C132" s="391" t="s">
        <v>410</v>
      </c>
      <c r="D132" s="427">
        <v>6</v>
      </c>
      <c r="E132" s="419">
        <v>10.718</v>
      </c>
      <c r="F132" s="403">
        <v>64.30799999999999</v>
      </c>
      <c r="G132" s="403">
        <f aca="true" t="shared" si="4" ref="G132:G161">+F132</f>
        <v>64.30799999999999</v>
      </c>
      <c r="H132" s="404"/>
      <c r="I132" s="404"/>
      <c r="J132" s="514">
        <v>64.30799999999999</v>
      </c>
    </row>
    <row r="133" spans="1:10" s="165" customFormat="1" ht="12.75">
      <c r="A133" s="113">
        <v>292</v>
      </c>
      <c r="B133" s="394" t="s">
        <v>285</v>
      </c>
      <c r="C133" s="112" t="s">
        <v>411</v>
      </c>
      <c r="D133" s="427">
        <v>5</v>
      </c>
      <c r="E133" s="419">
        <v>11.776</v>
      </c>
      <c r="F133" s="403">
        <v>58.88</v>
      </c>
      <c r="G133" s="403">
        <f t="shared" si="4"/>
        <v>58.88</v>
      </c>
      <c r="H133" s="404"/>
      <c r="I133" s="404"/>
      <c r="J133" s="514">
        <v>58.88</v>
      </c>
    </row>
    <row r="134" spans="1:10" s="165" customFormat="1" ht="12.75">
      <c r="A134" s="113">
        <v>292</v>
      </c>
      <c r="B134" s="384" t="s">
        <v>169</v>
      </c>
      <c r="C134" s="112" t="s">
        <v>412</v>
      </c>
      <c r="D134" s="427">
        <v>12</v>
      </c>
      <c r="E134" s="419">
        <v>1.1155</v>
      </c>
      <c r="F134" s="403">
        <v>13.386</v>
      </c>
      <c r="G134" s="403">
        <f t="shared" si="4"/>
        <v>13.386</v>
      </c>
      <c r="H134" s="404"/>
      <c r="I134" s="404"/>
      <c r="J134" s="514">
        <v>13.386</v>
      </c>
    </row>
    <row r="135" spans="1:10" s="165" customFormat="1" ht="12.75">
      <c r="A135" s="113">
        <v>292</v>
      </c>
      <c r="B135" s="394" t="s">
        <v>169</v>
      </c>
      <c r="C135" s="112" t="s">
        <v>413</v>
      </c>
      <c r="D135" s="427">
        <v>2</v>
      </c>
      <c r="E135" s="419">
        <v>1.196</v>
      </c>
      <c r="F135" s="403">
        <v>2.392</v>
      </c>
      <c r="G135" s="403">
        <f t="shared" si="4"/>
        <v>2.392</v>
      </c>
      <c r="H135" s="404"/>
      <c r="I135" s="404"/>
      <c r="J135" s="514">
        <v>2.392</v>
      </c>
    </row>
    <row r="136" spans="1:10" s="165" customFormat="1" ht="12.75">
      <c r="A136" s="113">
        <v>292</v>
      </c>
      <c r="B136" s="394" t="s">
        <v>169</v>
      </c>
      <c r="C136" s="112" t="s">
        <v>414</v>
      </c>
      <c r="D136" s="427">
        <v>2</v>
      </c>
      <c r="E136" s="419">
        <v>1.4605</v>
      </c>
      <c r="F136" s="403">
        <v>2.921</v>
      </c>
      <c r="G136" s="403">
        <f t="shared" si="4"/>
        <v>2.921</v>
      </c>
      <c r="H136" s="404"/>
      <c r="I136" s="404"/>
      <c r="J136" s="514">
        <v>2.921</v>
      </c>
    </row>
    <row r="137" spans="1:10" s="165" customFormat="1" ht="12.75">
      <c r="A137" s="113">
        <v>292</v>
      </c>
      <c r="B137" s="384" t="s">
        <v>415</v>
      </c>
      <c r="C137" s="112" t="s">
        <v>417</v>
      </c>
      <c r="D137" s="427">
        <v>60</v>
      </c>
      <c r="E137" s="419">
        <v>6.8885</v>
      </c>
      <c r="F137" s="403">
        <v>413.31</v>
      </c>
      <c r="G137" s="403">
        <f t="shared" si="4"/>
        <v>413.31</v>
      </c>
      <c r="H137" s="404"/>
      <c r="I137" s="404"/>
      <c r="J137" s="514">
        <v>413.31</v>
      </c>
    </row>
    <row r="138" spans="1:10" s="165" customFormat="1" ht="24">
      <c r="A138" s="113">
        <v>292</v>
      </c>
      <c r="B138" s="384" t="s">
        <v>309</v>
      </c>
      <c r="C138" s="112" t="s">
        <v>418</v>
      </c>
      <c r="D138" s="427">
        <v>220</v>
      </c>
      <c r="E138" s="419">
        <v>2.645</v>
      </c>
      <c r="F138" s="403">
        <v>581.9</v>
      </c>
      <c r="G138" s="403">
        <f t="shared" si="4"/>
        <v>581.9</v>
      </c>
      <c r="H138" s="404"/>
      <c r="I138" s="404"/>
      <c r="J138" s="514">
        <v>581.9</v>
      </c>
    </row>
    <row r="139" spans="1:10" s="165" customFormat="1" ht="24">
      <c r="A139" s="113">
        <v>292</v>
      </c>
      <c r="B139" s="384" t="s">
        <v>309</v>
      </c>
      <c r="C139" s="112" t="s">
        <v>419</v>
      </c>
      <c r="D139" s="427">
        <v>220</v>
      </c>
      <c r="E139" s="419">
        <v>2.645</v>
      </c>
      <c r="F139" s="403">
        <v>581.9</v>
      </c>
      <c r="G139" s="403">
        <f t="shared" si="4"/>
        <v>581.9</v>
      </c>
      <c r="H139" s="404"/>
      <c r="I139" s="404"/>
      <c r="J139" s="514">
        <v>581.9</v>
      </c>
    </row>
    <row r="140" spans="1:10" s="165" customFormat="1" ht="24">
      <c r="A140" s="113">
        <v>292</v>
      </c>
      <c r="B140" s="384" t="s">
        <v>309</v>
      </c>
      <c r="C140" s="112" t="s">
        <v>420</v>
      </c>
      <c r="D140" s="427">
        <v>206</v>
      </c>
      <c r="E140" s="419">
        <v>2.645</v>
      </c>
      <c r="F140" s="403">
        <v>544.87</v>
      </c>
      <c r="G140" s="403">
        <f t="shared" si="4"/>
        <v>544.87</v>
      </c>
      <c r="H140" s="404"/>
      <c r="I140" s="404"/>
      <c r="J140" s="514">
        <v>544.87</v>
      </c>
    </row>
    <row r="141" spans="1:10" s="165" customFormat="1" ht="24">
      <c r="A141" s="113">
        <v>292</v>
      </c>
      <c r="B141" s="384" t="s">
        <v>309</v>
      </c>
      <c r="C141" s="112" t="s">
        <v>421</v>
      </c>
      <c r="D141" s="427">
        <v>175</v>
      </c>
      <c r="E141" s="419">
        <v>2.645</v>
      </c>
      <c r="F141" s="403">
        <v>462.875</v>
      </c>
      <c r="G141" s="403">
        <f t="shared" si="4"/>
        <v>462.875</v>
      </c>
      <c r="H141" s="404"/>
      <c r="I141" s="404"/>
      <c r="J141" s="514">
        <v>462.875</v>
      </c>
    </row>
    <row r="142" spans="1:10" s="165" customFormat="1" ht="12.75">
      <c r="A142" s="113">
        <v>292</v>
      </c>
      <c r="B142" s="384" t="s">
        <v>285</v>
      </c>
      <c r="C142" s="112" t="s">
        <v>422</v>
      </c>
      <c r="D142" s="427">
        <v>230</v>
      </c>
      <c r="E142" s="419">
        <v>7.475</v>
      </c>
      <c r="F142" s="403">
        <v>1719.25</v>
      </c>
      <c r="G142" s="403">
        <f t="shared" si="4"/>
        <v>1719.25</v>
      </c>
      <c r="H142" s="404"/>
      <c r="I142" s="404"/>
      <c r="J142" s="514">
        <v>1719.25</v>
      </c>
    </row>
    <row r="143" spans="1:10" s="165" customFormat="1" ht="12.75">
      <c r="A143" s="113">
        <v>292</v>
      </c>
      <c r="B143" s="384" t="s">
        <v>285</v>
      </c>
      <c r="C143" s="112" t="s">
        <v>423</v>
      </c>
      <c r="D143" s="427">
        <v>36</v>
      </c>
      <c r="E143" s="419">
        <v>2.0125</v>
      </c>
      <c r="F143" s="403">
        <v>72.45</v>
      </c>
      <c r="G143" s="403">
        <f t="shared" si="4"/>
        <v>72.45</v>
      </c>
      <c r="H143" s="404"/>
      <c r="I143" s="404"/>
      <c r="J143" s="514">
        <v>72.45</v>
      </c>
    </row>
    <row r="144" spans="1:10" s="165" customFormat="1" ht="12.75">
      <c r="A144" s="113">
        <v>292</v>
      </c>
      <c r="B144" s="394" t="s">
        <v>285</v>
      </c>
      <c r="C144" s="112" t="s">
        <v>424</v>
      </c>
      <c r="D144" s="427">
        <v>74.7</v>
      </c>
      <c r="E144" s="419">
        <v>14.49</v>
      </c>
      <c r="F144" s="403">
        <v>1082.403</v>
      </c>
      <c r="G144" s="403">
        <f t="shared" si="4"/>
        <v>1082.403</v>
      </c>
      <c r="H144" s="404"/>
      <c r="I144" s="404"/>
      <c r="J144" s="514">
        <v>1082.403</v>
      </c>
    </row>
    <row r="145" spans="1:10" s="165" customFormat="1" ht="24">
      <c r="A145" s="113">
        <v>292</v>
      </c>
      <c r="B145" s="384" t="s">
        <v>425</v>
      </c>
      <c r="C145" s="112" t="s">
        <v>426</v>
      </c>
      <c r="D145" s="427">
        <v>50</v>
      </c>
      <c r="E145" s="419">
        <v>1.265</v>
      </c>
      <c r="F145" s="403">
        <v>63.25</v>
      </c>
      <c r="G145" s="403">
        <f t="shared" si="4"/>
        <v>63.25</v>
      </c>
      <c r="H145" s="404"/>
      <c r="I145" s="404"/>
      <c r="J145" s="514">
        <v>63.25</v>
      </c>
    </row>
    <row r="146" spans="1:10" s="165" customFormat="1" ht="12.75">
      <c r="A146" s="113">
        <v>292</v>
      </c>
      <c r="B146" s="384" t="s">
        <v>309</v>
      </c>
      <c r="C146" s="112" t="s">
        <v>427</v>
      </c>
      <c r="D146" s="427">
        <v>111</v>
      </c>
      <c r="E146" s="419">
        <v>2.1275</v>
      </c>
      <c r="F146" s="403">
        <v>236.1525</v>
      </c>
      <c r="G146" s="403">
        <f t="shared" si="4"/>
        <v>236.1525</v>
      </c>
      <c r="H146" s="404"/>
      <c r="I146" s="404"/>
      <c r="J146" s="514">
        <v>236.1525</v>
      </c>
    </row>
    <row r="147" spans="1:10" s="165" customFormat="1" ht="12.75">
      <c r="A147" s="113">
        <v>292</v>
      </c>
      <c r="B147" s="384" t="s">
        <v>309</v>
      </c>
      <c r="C147" s="112" t="s">
        <v>428</v>
      </c>
      <c r="D147" s="427">
        <v>567.5</v>
      </c>
      <c r="E147" s="419">
        <v>2.3689999999999998</v>
      </c>
      <c r="F147" s="403">
        <v>1344.4074999999998</v>
      </c>
      <c r="G147" s="403">
        <f t="shared" si="4"/>
        <v>1344.4074999999998</v>
      </c>
      <c r="H147" s="404"/>
      <c r="I147" s="404"/>
      <c r="J147" s="514">
        <v>1344.4074999999998</v>
      </c>
    </row>
    <row r="148" spans="1:10" s="165" customFormat="1" ht="24">
      <c r="A148" s="113">
        <v>292</v>
      </c>
      <c r="B148" s="384" t="s">
        <v>309</v>
      </c>
      <c r="C148" s="112" t="s">
        <v>429</v>
      </c>
      <c r="D148" s="427">
        <v>35</v>
      </c>
      <c r="E148" s="419">
        <v>6.7275</v>
      </c>
      <c r="F148" s="403">
        <v>235.4625</v>
      </c>
      <c r="G148" s="403">
        <f t="shared" si="4"/>
        <v>235.4625</v>
      </c>
      <c r="H148" s="404"/>
      <c r="I148" s="404"/>
      <c r="J148" s="514">
        <v>235.4625</v>
      </c>
    </row>
    <row r="149" spans="1:10" s="165" customFormat="1" ht="24">
      <c r="A149" s="113">
        <v>292</v>
      </c>
      <c r="B149" s="384" t="s">
        <v>309</v>
      </c>
      <c r="C149" s="112" t="s">
        <v>430</v>
      </c>
      <c r="D149" s="427">
        <v>50</v>
      </c>
      <c r="E149" s="419">
        <v>4.5885</v>
      </c>
      <c r="F149" s="403">
        <v>229.425</v>
      </c>
      <c r="G149" s="403">
        <f t="shared" si="4"/>
        <v>229.425</v>
      </c>
      <c r="H149" s="404"/>
      <c r="I149" s="404"/>
      <c r="J149" s="514">
        <v>229.425</v>
      </c>
    </row>
    <row r="150" spans="1:10" s="165" customFormat="1" ht="24">
      <c r="A150" s="113">
        <v>292</v>
      </c>
      <c r="B150" s="384" t="s">
        <v>309</v>
      </c>
      <c r="C150" s="112" t="s">
        <v>431</v>
      </c>
      <c r="D150" s="427">
        <v>55</v>
      </c>
      <c r="E150" s="419">
        <v>4.5885</v>
      </c>
      <c r="F150" s="403">
        <v>252.3675</v>
      </c>
      <c r="G150" s="403">
        <f t="shared" si="4"/>
        <v>252.3675</v>
      </c>
      <c r="H150" s="404"/>
      <c r="I150" s="404"/>
      <c r="J150" s="514">
        <v>252.3675</v>
      </c>
    </row>
    <row r="151" spans="1:10" s="165" customFormat="1" ht="12.75">
      <c r="A151" s="113">
        <v>292</v>
      </c>
      <c r="B151" s="394" t="s">
        <v>285</v>
      </c>
      <c r="C151" s="112" t="s">
        <v>432</v>
      </c>
      <c r="D151" s="427">
        <v>183.5</v>
      </c>
      <c r="E151" s="419">
        <v>3.9559999999999995</v>
      </c>
      <c r="F151" s="403">
        <v>725.9259999999999</v>
      </c>
      <c r="G151" s="403">
        <f t="shared" si="4"/>
        <v>725.9259999999999</v>
      </c>
      <c r="H151" s="404"/>
      <c r="I151" s="404"/>
      <c r="J151" s="514">
        <v>725.9259999999999</v>
      </c>
    </row>
    <row r="152" spans="1:10" s="165" customFormat="1" ht="12.75">
      <c r="A152" s="19" t="s">
        <v>433</v>
      </c>
      <c r="B152" s="386"/>
      <c r="C152" s="16"/>
      <c r="D152" s="428"/>
      <c r="E152" s="420"/>
      <c r="F152" s="407">
        <v>42449.565899999994</v>
      </c>
      <c r="G152" s="407"/>
      <c r="H152" s="404"/>
      <c r="I152" s="404"/>
      <c r="J152" s="517">
        <v>42449.565899999994</v>
      </c>
    </row>
    <row r="153" spans="1:10" s="165" customFormat="1" ht="12.75">
      <c r="A153" s="113">
        <v>293</v>
      </c>
      <c r="B153" s="394" t="s">
        <v>285</v>
      </c>
      <c r="C153" s="112" t="s">
        <v>434</v>
      </c>
      <c r="D153" s="427">
        <v>12</v>
      </c>
      <c r="E153" s="410">
        <v>33.75</v>
      </c>
      <c r="F153" s="403">
        <v>405</v>
      </c>
      <c r="G153" s="403">
        <f t="shared" si="4"/>
        <v>405</v>
      </c>
      <c r="H153" s="404"/>
      <c r="I153" s="404"/>
      <c r="J153" s="514">
        <v>405</v>
      </c>
    </row>
    <row r="154" spans="1:10" s="165" customFormat="1" ht="12.75">
      <c r="A154" s="113">
        <v>293</v>
      </c>
      <c r="B154" s="394" t="s">
        <v>285</v>
      </c>
      <c r="C154" s="112" t="s">
        <v>436</v>
      </c>
      <c r="D154" s="427">
        <v>9.77</v>
      </c>
      <c r="E154" s="410">
        <v>125</v>
      </c>
      <c r="F154" s="403">
        <v>1221.25</v>
      </c>
      <c r="G154" s="403">
        <f t="shared" si="4"/>
        <v>1221.25</v>
      </c>
      <c r="H154" s="404"/>
      <c r="I154" s="404"/>
      <c r="J154" s="514">
        <v>1221.25</v>
      </c>
    </row>
    <row r="155" spans="1:10" s="165" customFormat="1" ht="12.75">
      <c r="A155" s="113">
        <v>293</v>
      </c>
      <c r="B155" s="394" t="s">
        <v>285</v>
      </c>
      <c r="C155" s="112" t="s">
        <v>437</v>
      </c>
      <c r="D155" s="427">
        <v>0.45</v>
      </c>
      <c r="E155" s="410">
        <v>21.875</v>
      </c>
      <c r="F155" s="403">
        <v>9.84375</v>
      </c>
      <c r="G155" s="403">
        <f t="shared" si="4"/>
        <v>9.84375</v>
      </c>
      <c r="H155" s="404"/>
      <c r="I155" s="404"/>
      <c r="J155" s="514">
        <v>9.84375</v>
      </c>
    </row>
    <row r="156" spans="1:10" s="165" customFormat="1" ht="12.75">
      <c r="A156" s="113">
        <v>293</v>
      </c>
      <c r="B156" s="394" t="s">
        <v>438</v>
      </c>
      <c r="C156" s="112" t="s">
        <v>439</v>
      </c>
      <c r="D156" s="427">
        <v>59.2</v>
      </c>
      <c r="E156" s="410">
        <v>12</v>
      </c>
      <c r="F156" s="403">
        <v>710.4</v>
      </c>
      <c r="G156" s="403">
        <f t="shared" si="4"/>
        <v>710.4</v>
      </c>
      <c r="H156" s="404"/>
      <c r="I156" s="404"/>
      <c r="J156" s="514">
        <v>710.4</v>
      </c>
    </row>
    <row r="157" spans="1:10" s="165" customFormat="1" ht="12.75">
      <c r="A157" s="113">
        <v>293</v>
      </c>
      <c r="B157" s="394" t="s">
        <v>440</v>
      </c>
      <c r="C157" s="112" t="s">
        <v>441</v>
      </c>
      <c r="D157" s="427">
        <v>7.25</v>
      </c>
      <c r="E157" s="410">
        <v>40</v>
      </c>
      <c r="F157" s="403">
        <v>290</v>
      </c>
      <c r="G157" s="403">
        <f t="shared" si="4"/>
        <v>290</v>
      </c>
      <c r="H157" s="404"/>
      <c r="I157" s="404"/>
      <c r="J157" s="514">
        <v>290</v>
      </c>
    </row>
    <row r="158" spans="1:10" s="165" customFormat="1" ht="12.75">
      <c r="A158" s="113">
        <v>293</v>
      </c>
      <c r="B158" s="394" t="s">
        <v>253</v>
      </c>
      <c r="C158" s="112" t="s">
        <v>442</v>
      </c>
      <c r="D158" s="427">
        <v>10</v>
      </c>
      <c r="E158" s="410">
        <v>120</v>
      </c>
      <c r="F158" s="403">
        <v>1200</v>
      </c>
      <c r="G158" s="403">
        <f t="shared" si="4"/>
        <v>1200</v>
      </c>
      <c r="H158" s="404"/>
      <c r="I158" s="404"/>
      <c r="J158" s="514">
        <v>1200</v>
      </c>
    </row>
    <row r="159" spans="1:10" s="165" customFormat="1" ht="12.75">
      <c r="A159" s="113">
        <v>293</v>
      </c>
      <c r="B159" s="384" t="s">
        <v>169</v>
      </c>
      <c r="C159" s="112" t="s">
        <v>444</v>
      </c>
      <c r="D159" s="427">
        <v>5</v>
      </c>
      <c r="E159" s="410">
        <v>50</v>
      </c>
      <c r="F159" s="403">
        <v>250</v>
      </c>
      <c r="G159" s="403">
        <f t="shared" si="4"/>
        <v>250</v>
      </c>
      <c r="H159" s="404"/>
      <c r="I159" s="404"/>
      <c r="J159" s="514">
        <v>250</v>
      </c>
    </row>
    <row r="160" spans="1:10" s="165" customFormat="1" ht="12.75">
      <c r="A160" s="19" t="s">
        <v>445</v>
      </c>
      <c r="B160" s="386"/>
      <c r="C160" s="16"/>
      <c r="D160" s="428"/>
      <c r="E160" s="420"/>
      <c r="F160" s="407">
        <v>4086.49375</v>
      </c>
      <c r="G160" s="407"/>
      <c r="H160" s="404"/>
      <c r="I160" s="404"/>
      <c r="J160" s="517">
        <v>4086.49375</v>
      </c>
    </row>
    <row r="161" spans="1:10" s="165" customFormat="1" ht="24">
      <c r="A161" s="114">
        <v>296</v>
      </c>
      <c r="B161" s="384" t="s">
        <v>285</v>
      </c>
      <c r="C161" s="112" t="s">
        <v>459</v>
      </c>
      <c r="D161" s="427">
        <v>6.8</v>
      </c>
      <c r="E161" s="410">
        <v>1114.35</v>
      </c>
      <c r="F161" s="403">
        <v>7577.58</v>
      </c>
      <c r="G161" s="403">
        <f t="shared" si="4"/>
        <v>7577.58</v>
      </c>
      <c r="H161" s="404"/>
      <c r="I161" s="404"/>
      <c r="J161" s="514">
        <v>7577.58</v>
      </c>
    </row>
    <row r="162" spans="1:10" s="165" customFormat="1" ht="24">
      <c r="A162" s="114">
        <v>296</v>
      </c>
      <c r="B162" s="384" t="s">
        <v>285</v>
      </c>
      <c r="C162" s="112" t="s">
        <v>460</v>
      </c>
      <c r="D162" s="427">
        <v>5.9</v>
      </c>
      <c r="E162" s="410">
        <v>161</v>
      </c>
      <c r="F162" s="403">
        <v>949.9</v>
      </c>
      <c r="G162" s="403">
        <f aca="true" t="shared" si="5" ref="G162:G174">+F162</f>
        <v>949.9</v>
      </c>
      <c r="H162" s="404"/>
      <c r="I162" s="404"/>
      <c r="J162" s="514">
        <v>949.9</v>
      </c>
    </row>
    <row r="163" spans="1:10" s="165" customFormat="1" ht="24">
      <c r="A163" s="114">
        <v>296</v>
      </c>
      <c r="B163" s="384" t="s">
        <v>285</v>
      </c>
      <c r="C163" s="112" t="s">
        <v>461</v>
      </c>
      <c r="D163" s="427">
        <v>3.3</v>
      </c>
      <c r="E163" s="410">
        <v>218.5</v>
      </c>
      <c r="F163" s="403">
        <v>721.05</v>
      </c>
      <c r="G163" s="403">
        <f t="shared" si="5"/>
        <v>721.05</v>
      </c>
      <c r="H163" s="404"/>
      <c r="I163" s="404"/>
      <c r="J163" s="514">
        <v>721.05</v>
      </c>
    </row>
    <row r="164" spans="1:10" s="165" customFormat="1" ht="24">
      <c r="A164" s="114">
        <v>296</v>
      </c>
      <c r="B164" s="384" t="s">
        <v>285</v>
      </c>
      <c r="C164" s="112" t="s">
        <v>462</v>
      </c>
      <c r="D164" s="427">
        <v>1.25</v>
      </c>
      <c r="E164" s="410">
        <v>264.385</v>
      </c>
      <c r="F164" s="403">
        <v>330.48125</v>
      </c>
      <c r="G164" s="403">
        <f t="shared" si="5"/>
        <v>330.48125</v>
      </c>
      <c r="H164" s="404"/>
      <c r="I164" s="404"/>
      <c r="J164" s="514">
        <v>330.48125</v>
      </c>
    </row>
    <row r="165" spans="1:10" s="165" customFormat="1" ht="36">
      <c r="A165" s="114">
        <v>296</v>
      </c>
      <c r="B165" s="384" t="s">
        <v>485</v>
      </c>
      <c r="C165" s="112" t="s">
        <v>487</v>
      </c>
      <c r="D165" s="427">
        <v>5</v>
      </c>
      <c r="E165" s="410">
        <v>115</v>
      </c>
      <c r="F165" s="403">
        <v>575</v>
      </c>
      <c r="G165" s="403">
        <f t="shared" si="5"/>
        <v>575</v>
      </c>
      <c r="H165" s="404"/>
      <c r="I165" s="404"/>
      <c r="J165" s="514">
        <v>575</v>
      </c>
    </row>
    <row r="166" spans="1:10" s="165" customFormat="1" ht="42.75" customHeight="1">
      <c r="A166" s="114">
        <v>296</v>
      </c>
      <c r="B166" s="384" t="s">
        <v>485</v>
      </c>
      <c r="C166" s="112" t="s">
        <v>488</v>
      </c>
      <c r="D166" s="427">
        <v>43</v>
      </c>
      <c r="E166" s="410">
        <v>120.75</v>
      </c>
      <c r="F166" s="403">
        <v>5192.25</v>
      </c>
      <c r="G166" s="403">
        <f t="shared" si="5"/>
        <v>5192.25</v>
      </c>
      <c r="H166" s="404"/>
      <c r="I166" s="404"/>
      <c r="J166" s="514">
        <v>5192.25</v>
      </c>
    </row>
    <row r="167" spans="1:10" s="165" customFormat="1" ht="24">
      <c r="A167" s="114">
        <v>296</v>
      </c>
      <c r="B167" s="384" t="s">
        <v>285</v>
      </c>
      <c r="C167" s="112" t="s">
        <v>489</v>
      </c>
      <c r="D167" s="427">
        <v>29.5</v>
      </c>
      <c r="E167" s="410">
        <v>184</v>
      </c>
      <c r="F167" s="403">
        <v>5428</v>
      </c>
      <c r="G167" s="403">
        <f t="shared" si="5"/>
        <v>5428</v>
      </c>
      <c r="H167" s="404"/>
      <c r="I167" s="404"/>
      <c r="J167" s="514">
        <v>5428</v>
      </c>
    </row>
    <row r="168" spans="1:10" s="165" customFormat="1" ht="12.75">
      <c r="A168" s="114">
        <v>296</v>
      </c>
      <c r="B168" s="394" t="s">
        <v>285</v>
      </c>
      <c r="C168" s="112" t="s">
        <v>491</v>
      </c>
      <c r="D168" s="427">
        <v>26.75</v>
      </c>
      <c r="E168" s="410">
        <v>82.8</v>
      </c>
      <c r="F168" s="403">
        <v>2214.9</v>
      </c>
      <c r="G168" s="403">
        <f t="shared" si="5"/>
        <v>2214.9</v>
      </c>
      <c r="H168" s="404"/>
      <c r="I168" s="404"/>
      <c r="J168" s="514">
        <v>2214.9</v>
      </c>
    </row>
    <row r="169" spans="1:10" s="165" customFormat="1" ht="24">
      <c r="A169" s="114">
        <v>296</v>
      </c>
      <c r="B169" s="384" t="s">
        <v>285</v>
      </c>
      <c r="C169" s="112" t="s">
        <v>495</v>
      </c>
      <c r="D169" s="427">
        <v>138.1</v>
      </c>
      <c r="E169" s="410">
        <v>92</v>
      </c>
      <c r="F169" s="403">
        <v>12705.2</v>
      </c>
      <c r="G169" s="403">
        <f t="shared" si="5"/>
        <v>12705.2</v>
      </c>
      <c r="H169" s="404"/>
      <c r="I169" s="404"/>
      <c r="J169" s="514">
        <v>12705.2</v>
      </c>
    </row>
    <row r="170" spans="1:10" s="165" customFormat="1" ht="24">
      <c r="A170" s="114">
        <v>296</v>
      </c>
      <c r="B170" s="384" t="s">
        <v>285</v>
      </c>
      <c r="C170" s="112" t="s">
        <v>496</v>
      </c>
      <c r="D170" s="427">
        <v>15</v>
      </c>
      <c r="E170" s="410">
        <v>289.8</v>
      </c>
      <c r="F170" s="403">
        <v>4347</v>
      </c>
      <c r="G170" s="403">
        <f t="shared" si="5"/>
        <v>4347</v>
      </c>
      <c r="H170" s="404"/>
      <c r="I170" s="404"/>
      <c r="J170" s="514">
        <v>4347</v>
      </c>
    </row>
    <row r="171" spans="1:10" s="165" customFormat="1" ht="24">
      <c r="A171" s="114">
        <v>296</v>
      </c>
      <c r="B171" s="384" t="s">
        <v>285</v>
      </c>
      <c r="C171" s="112" t="s">
        <v>508</v>
      </c>
      <c r="D171" s="427">
        <v>9</v>
      </c>
      <c r="E171" s="410">
        <v>644</v>
      </c>
      <c r="F171" s="403">
        <v>5796</v>
      </c>
      <c r="G171" s="403">
        <f t="shared" si="5"/>
        <v>5796</v>
      </c>
      <c r="H171" s="404"/>
      <c r="I171" s="404"/>
      <c r="J171" s="514">
        <v>5796</v>
      </c>
    </row>
    <row r="172" spans="1:10" s="165" customFormat="1" ht="24">
      <c r="A172" s="114">
        <v>296</v>
      </c>
      <c r="B172" s="384" t="s">
        <v>285</v>
      </c>
      <c r="C172" s="112" t="s">
        <v>509</v>
      </c>
      <c r="D172" s="427">
        <v>7</v>
      </c>
      <c r="E172" s="410">
        <v>920</v>
      </c>
      <c r="F172" s="403">
        <v>6440</v>
      </c>
      <c r="G172" s="403">
        <f t="shared" si="5"/>
        <v>6440</v>
      </c>
      <c r="H172" s="404"/>
      <c r="I172" s="404"/>
      <c r="J172" s="514">
        <v>6440</v>
      </c>
    </row>
    <row r="173" spans="1:10" s="165" customFormat="1" ht="24">
      <c r="A173" s="114">
        <v>296</v>
      </c>
      <c r="B173" s="384" t="s">
        <v>285</v>
      </c>
      <c r="C173" s="112" t="s">
        <v>510</v>
      </c>
      <c r="D173" s="427">
        <v>7</v>
      </c>
      <c r="E173" s="410">
        <v>920</v>
      </c>
      <c r="F173" s="403">
        <v>6440</v>
      </c>
      <c r="G173" s="403">
        <f t="shared" si="5"/>
        <v>6440</v>
      </c>
      <c r="H173" s="404"/>
      <c r="I173" s="404"/>
      <c r="J173" s="514">
        <v>6440</v>
      </c>
    </row>
    <row r="174" spans="1:10" s="165" customFormat="1" ht="24">
      <c r="A174" s="114">
        <v>296</v>
      </c>
      <c r="B174" s="384" t="s">
        <v>285</v>
      </c>
      <c r="C174" s="112" t="s">
        <v>511</v>
      </c>
      <c r="D174" s="427">
        <v>7</v>
      </c>
      <c r="E174" s="410">
        <v>920</v>
      </c>
      <c r="F174" s="403">
        <v>6440</v>
      </c>
      <c r="G174" s="403">
        <f t="shared" si="5"/>
        <v>6440</v>
      </c>
      <c r="H174" s="404"/>
      <c r="I174" s="404"/>
      <c r="J174" s="514">
        <v>6440</v>
      </c>
    </row>
    <row r="175" spans="1:10" s="165" customFormat="1" ht="13.5" thickBot="1">
      <c r="A175" s="120" t="s">
        <v>515</v>
      </c>
      <c r="B175" s="395"/>
      <c r="C175" s="121"/>
      <c r="D175" s="429"/>
      <c r="E175" s="446"/>
      <c r="F175" s="423">
        <v>65157.36125</v>
      </c>
      <c r="G175" s="423"/>
      <c r="H175" s="424"/>
      <c r="I175" s="424"/>
      <c r="J175" s="516">
        <v>65157.36125</v>
      </c>
    </row>
    <row r="176" spans="1:6" s="167" customFormat="1" ht="19.5" customHeight="1" thickBot="1">
      <c r="A176" s="166"/>
      <c r="B176" s="28"/>
      <c r="C176" s="29"/>
      <c r="D176" s="266"/>
      <c r="E176" s="197"/>
      <c r="F176" s="39"/>
    </row>
    <row r="177" spans="1:17" s="95" customFormat="1" ht="24.75" customHeight="1" thickBot="1">
      <c r="A177" s="823" t="s">
        <v>524</v>
      </c>
      <c r="B177" s="824"/>
      <c r="C177" s="824"/>
      <c r="D177" s="824"/>
      <c r="E177" s="825"/>
      <c r="F177" s="96">
        <f>SUM(F175+F160+F152+F66+F64+F57+F51+F48+F45+F38+F33+F19)</f>
        <v>386154.02677500003</v>
      </c>
      <c r="G177" s="96">
        <f>SUM(G13:G175)</f>
        <v>386154.0267750002</v>
      </c>
      <c r="H177" s="96">
        <f>SUM(H13:H175)</f>
        <v>0</v>
      </c>
      <c r="I177" s="96">
        <f>SUM(I13:I175)</f>
        <v>0</v>
      </c>
      <c r="J177" s="169">
        <f>SUM(J175+J160+J152+J66+J64+J57+J51+J45+J38+J33+J19+J48)</f>
        <v>386154.02677500003</v>
      </c>
      <c r="K177" s="23"/>
      <c r="M177" s="23"/>
      <c r="N177" s="90"/>
      <c r="O177" s="94"/>
      <c r="Q177" s="23"/>
    </row>
    <row r="178" spans="1:6" s="167" customFormat="1" ht="19.5" customHeight="1" thickBot="1">
      <c r="A178" s="166"/>
      <c r="B178" s="28"/>
      <c r="C178" s="33"/>
      <c r="D178" s="266"/>
      <c r="E178" s="201"/>
      <c r="F178" s="182"/>
    </row>
    <row r="179" spans="1:17" s="230" customFormat="1" ht="30.75" customHeight="1" thickBot="1">
      <c r="A179" s="188" t="s">
        <v>525</v>
      </c>
      <c r="B179" s="233"/>
      <c r="C179" s="234"/>
      <c r="D179" s="266"/>
      <c r="E179" s="202"/>
      <c r="F179" s="30"/>
      <c r="G179" s="329"/>
      <c r="H179" s="329"/>
      <c r="I179" s="329"/>
      <c r="J179" s="329"/>
      <c r="K179" s="233"/>
      <c r="M179" s="233"/>
      <c r="N179" s="291"/>
      <c r="O179" s="94"/>
      <c r="P179" s="95"/>
      <c r="Q179" s="233"/>
    </row>
    <row r="180" spans="1:17" s="230" customFormat="1" ht="12.75">
      <c r="A180" s="98">
        <v>311</v>
      </c>
      <c r="B180" s="79" t="s">
        <v>526</v>
      </c>
      <c r="C180" s="80" t="s">
        <v>527</v>
      </c>
      <c r="D180" s="431">
        <v>1</v>
      </c>
      <c r="E180" s="99">
        <v>70000</v>
      </c>
      <c r="F180" s="434">
        <v>70000</v>
      </c>
      <c r="G180" s="434">
        <f aca="true" t="shared" si="6" ref="G180:G205">+F180</f>
        <v>70000</v>
      </c>
      <c r="H180" s="434"/>
      <c r="I180" s="434"/>
      <c r="J180" s="130">
        <v>70000</v>
      </c>
      <c r="K180" s="237"/>
      <c r="O180" s="291"/>
      <c r="Q180" s="237"/>
    </row>
    <row r="181" spans="1:17" s="95" customFormat="1" ht="12.75">
      <c r="A181" s="100" t="s">
        <v>528</v>
      </c>
      <c r="B181" s="88"/>
      <c r="C181" s="89"/>
      <c r="D181" s="432"/>
      <c r="E181" s="412"/>
      <c r="F181" s="101">
        <v>70000</v>
      </c>
      <c r="G181" s="101"/>
      <c r="H181" s="101"/>
      <c r="I181" s="101"/>
      <c r="J181" s="124">
        <v>70000</v>
      </c>
      <c r="K181" s="233"/>
      <c r="O181" s="94"/>
      <c r="Q181" s="233"/>
    </row>
    <row r="182" spans="1:10" s="165" customFormat="1" ht="12.75">
      <c r="A182" s="113">
        <v>312</v>
      </c>
      <c r="B182" s="384" t="s">
        <v>526</v>
      </c>
      <c r="C182" s="112" t="s">
        <v>529</v>
      </c>
      <c r="D182" s="427">
        <v>1</v>
      </c>
      <c r="E182" s="435">
        <v>2000</v>
      </c>
      <c r="F182" s="403">
        <v>2000</v>
      </c>
      <c r="G182" s="556">
        <f t="shared" si="6"/>
        <v>2000</v>
      </c>
      <c r="H182" s="556"/>
      <c r="I182" s="556"/>
      <c r="J182" s="609">
        <v>2000</v>
      </c>
    </row>
    <row r="183" spans="1:10" s="165" customFormat="1" ht="12.75">
      <c r="A183" s="18" t="s">
        <v>530</v>
      </c>
      <c r="B183" s="125"/>
      <c r="C183" s="16"/>
      <c r="D183" s="436"/>
      <c r="E183" s="437"/>
      <c r="F183" s="412">
        <v>2000</v>
      </c>
      <c r="G183" s="101"/>
      <c r="H183" s="101"/>
      <c r="I183" s="101"/>
      <c r="J183" s="124">
        <v>2000</v>
      </c>
    </row>
    <row r="184" spans="1:10" s="165" customFormat="1" ht="12.75">
      <c r="A184" s="113">
        <v>313</v>
      </c>
      <c r="B184" s="384" t="s">
        <v>526</v>
      </c>
      <c r="C184" s="112" t="s">
        <v>531</v>
      </c>
      <c r="D184" s="427">
        <v>1</v>
      </c>
      <c r="E184" s="435">
        <v>100</v>
      </c>
      <c r="F184" s="403">
        <v>100</v>
      </c>
      <c r="G184" s="556">
        <f t="shared" si="6"/>
        <v>100</v>
      </c>
      <c r="H184" s="556"/>
      <c r="I184" s="556"/>
      <c r="J184" s="609">
        <v>100</v>
      </c>
    </row>
    <row r="185" spans="1:10" s="165" customFormat="1" ht="12.75">
      <c r="A185" s="18" t="s">
        <v>532</v>
      </c>
      <c r="B185" s="125"/>
      <c r="C185" s="16"/>
      <c r="D185" s="436"/>
      <c r="E185" s="437"/>
      <c r="F185" s="412">
        <v>100</v>
      </c>
      <c r="G185" s="101"/>
      <c r="H185" s="101"/>
      <c r="I185" s="101"/>
      <c r="J185" s="124">
        <v>100</v>
      </c>
    </row>
    <row r="186" spans="1:10" s="165" customFormat="1" ht="12.75">
      <c r="A186" s="113">
        <v>314</v>
      </c>
      <c r="B186" s="384" t="s">
        <v>534</v>
      </c>
      <c r="C186" s="112" t="s">
        <v>535</v>
      </c>
      <c r="D186" s="427">
        <v>1</v>
      </c>
      <c r="E186" s="435">
        <v>33000</v>
      </c>
      <c r="F186" s="403">
        <v>33000</v>
      </c>
      <c r="G186" s="556">
        <f t="shared" si="6"/>
        <v>33000</v>
      </c>
      <c r="H186" s="556"/>
      <c r="I186" s="556"/>
      <c r="J186" s="609">
        <v>33000</v>
      </c>
    </row>
    <row r="187" spans="1:10" s="165" customFormat="1" ht="12.75">
      <c r="A187" s="113">
        <v>314</v>
      </c>
      <c r="B187" s="384" t="s">
        <v>526</v>
      </c>
      <c r="C187" s="112" t="s">
        <v>536</v>
      </c>
      <c r="D187" s="427">
        <v>1</v>
      </c>
      <c r="E187" s="435">
        <v>40000</v>
      </c>
      <c r="F187" s="403">
        <v>40000</v>
      </c>
      <c r="G187" s="556">
        <f t="shared" si="6"/>
        <v>40000</v>
      </c>
      <c r="H187" s="556"/>
      <c r="I187" s="556"/>
      <c r="J187" s="609">
        <v>40000</v>
      </c>
    </row>
    <row r="188" spans="1:10" s="165" customFormat="1" ht="12.75">
      <c r="A188" s="18" t="s">
        <v>537</v>
      </c>
      <c r="B188" s="125"/>
      <c r="C188" s="16"/>
      <c r="D188" s="436"/>
      <c r="E188" s="437"/>
      <c r="F188" s="412">
        <v>73000</v>
      </c>
      <c r="G188" s="101"/>
      <c r="H188" s="101"/>
      <c r="I188" s="101"/>
      <c r="J188" s="124">
        <v>73000</v>
      </c>
    </row>
    <row r="189" spans="1:10" s="165" customFormat="1" ht="12.75">
      <c r="A189" s="113">
        <v>315</v>
      </c>
      <c r="B189" s="384" t="s">
        <v>526</v>
      </c>
      <c r="C189" s="112" t="s">
        <v>538</v>
      </c>
      <c r="D189" s="427">
        <v>1</v>
      </c>
      <c r="E189" s="435">
        <v>50000</v>
      </c>
      <c r="F189" s="403">
        <v>50000</v>
      </c>
      <c r="G189" s="556">
        <f t="shared" si="6"/>
        <v>50000</v>
      </c>
      <c r="H189" s="556"/>
      <c r="I189" s="556"/>
      <c r="J189" s="609">
        <v>50000</v>
      </c>
    </row>
    <row r="190" spans="1:10" s="165" customFormat="1" ht="12.75">
      <c r="A190" s="18" t="s">
        <v>540</v>
      </c>
      <c r="B190" s="125"/>
      <c r="C190" s="16"/>
      <c r="D190" s="436"/>
      <c r="E190" s="437"/>
      <c r="F190" s="412">
        <v>50000</v>
      </c>
      <c r="G190" s="101"/>
      <c r="H190" s="101"/>
      <c r="I190" s="101"/>
      <c r="J190" s="124">
        <v>50000</v>
      </c>
    </row>
    <row r="191" spans="1:10" s="165" customFormat="1" ht="12.75">
      <c r="A191" s="113">
        <v>324</v>
      </c>
      <c r="B191" s="384" t="s">
        <v>541</v>
      </c>
      <c r="C191" s="112" t="s">
        <v>544</v>
      </c>
      <c r="D191" s="427">
        <v>24</v>
      </c>
      <c r="E191" s="410">
        <v>300</v>
      </c>
      <c r="F191" s="410">
        <v>7200</v>
      </c>
      <c r="G191" s="556">
        <f t="shared" si="6"/>
        <v>7200</v>
      </c>
      <c r="H191" s="556"/>
      <c r="I191" s="556"/>
      <c r="J191" s="609">
        <v>7200</v>
      </c>
    </row>
    <row r="192" spans="1:10" s="165" customFormat="1" ht="12.75">
      <c r="A192" s="18" t="s">
        <v>545</v>
      </c>
      <c r="B192" s="125"/>
      <c r="C192" s="16"/>
      <c r="D192" s="436"/>
      <c r="E192" s="437"/>
      <c r="F192" s="412">
        <v>7200</v>
      </c>
      <c r="G192" s="101"/>
      <c r="H192" s="101"/>
      <c r="I192" s="101"/>
      <c r="J192" s="124">
        <v>7200</v>
      </c>
    </row>
    <row r="193" spans="1:10" s="165" customFormat="1" ht="12.75">
      <c r="A193" s="113">
        <v>331</v>
      </c>
      <c r="B193" s="394" t="s">
        <v>526</v>
      </c>
      <c r="C193" s="122" t="s">
        <v>547</v>
      </c>
      <c r="D193" s="427">
        <v>1</v>
      </c>
      <c r="E193" s="435">
        <v>15000</v>
      </c>
      <c r="F193" s="403">
        <v>15000</v>
      </c>
      <c r="G193" s="556">
        <f t="shared" si="6"/>
        <v>15000</v>
      </c>
      <c r="H193" s="556"/>
      <c r="I193" s="556"/>
      <c r="J193" s="609">
        <v>15000</v>
      </c>
    </row>
    <row r="194" spans="1:10" s="165" customFormat="1" ht="12.75">
      <c r="A194" s="18" t="s">
        <v>548</v>
      </c>
      <c r="B194" s="125"/>
      <c r="C194" s="16"/>
      <c r="D194" s="432"/>
      <c r="E194" s="101"/>
      <c r="F194" s="412">
        <v>15000</v>
      </c>
      <c r="G194" s="101"/>
      <c r="H194" s="101"/>
      <c r="I194" s="101"/>
      <c r="J194" s="124">
        <v>15000</v>
      </c>
    </row>
    <row r="195" spans="1:10" s="165" customFormat="1" ht="12.75">
      <c r="A195" s="123">
        <v>332</v>
      </c>
      <c r="B195" s="394" t="s">
        <v>534</v>
      </c>
      <c r="C195" s="122" t="s">
        <v>549</v>
      </c>
      <c r="D195" s="427">
        <v>1</v>
      </c>
      <c r="E195" s="435">
        <v>10000</v>
      </c>
      <c r="F195" s="403">
        <v>10000</v>
      </c>
      <c r="G195" s="556">
        <f t="shared" si="6"/>
        <v>10000</v>
      </c>
      <c r="H195" s="556"/>
      <c r="I195" s="556"/>
      <c r="J195" s="609">
        <v>10000</v>
      </c>
    </row>
    <row r="196" spans="1:10" s="165" customFormat="1" ht="12.75">
      <c r="A196" s="21" t="s">
        <v>551</v>
      </c>
      <c r="B196" s="386"/>
      <c r="C196" s="16"/>
      <c r="D196" s="440"/>
      <c r="E196" s="437"/>
      <c r="F196" s="412">
        <v>10000</v>
      </c>
      <c r="G196" s="101"/>
      <c r="H196" s="101"/>
      <c r="I196" s="101"/>
      <c r="J196" s="124">
        <v>10000</v>
      </c>
    </row>
    <row r="197" spans="1:10" s="165" customFormat="1" ht="24">
      <c r="A197" s="123">
        <v>333</v>
      </c>
      <c r="B197" s="394" t="s">
        <v>526</v>
      </c>
      <c r="C197" s="112" t="s">
        <v>556</v>
      </c>
      <c r="D197" s="427">
        <v>1</v>
      </c>
      <c r="E197" s="435">
        <v>13500</v>
      </c>
      <c r="F197" s="403">
        <v>13500</v>
      </c>
      <c r="G197" s="556">
        <f t="shared" si="6"/>
        <v>13500</v>
      </c>
      <c r="H197" s="556"/>
      <c r="I197" s="556"/>
      <c r="J197" s="609">
        <v>13500</v>
      </c>
    </row>
    <row r="198" spans="1:10" s="165" customFormat="1" ht="12.75">
      <c r="A198" s="18" t="s">
        <v>557</v>
      </c>
      <c r="B198" s="125"/>
      <c r="C198" s="16"/>
      <c r="D198" s="436"/>
      <c r="E198" s="437"/>
      <c r="F198" s="412">
        <v>13500</v>
      </c>
      <c r="G198" s="101"/>
      <c r="H198" s="101"/>
      <c r="I198" s="101"/>
      <c r="J198" s="124">
        <v>13500</v>
      </c>
    </row>
    <row r="199" spans="1:10" s="165" customFormat="1" ht="12.75">
      <c r="A199" s="113">
        <v>335</v>
      </c>
      <c r="B199" s="384" t="s">
        <v>526</v>
      </c>
      <c r="C199" s="112" t="s">
        <v>560</v>
      </c>
      <c r="D199" s="427">
        <v>1</v>
      </c>
      <c r="E199" s="435">
        <v>50120</v>
      </c>
      <c r="F199" s="403">
        <v>50120</v>
      </c>
      <c r="G199" s="556">
        <f t="shared" si="6"/>
        <v>50120</v>
      </c>
      <c r="H199" s="556"/>
      <c r="I199" s="556"/>
      <c r="J199" s="609">
        <v>50120</v>
      </c>
    </row>
    <row r="200" spans="1:10" s="165" customFormat="1" ht="12.75">
      <c r="A200" s="18" t="s">
        <v>563</v>
      </c>
      <c r="B200" s="125"/>
      <c r="C200" s="16"/>
      <c r="D200" s="436"/>
      <c r="E200" s="437"/>
      <c r="F200" s="412">
        <v>50120</v>
      </c>
      <c r="G200" s="101"/>
      <c r="H200" s="101"/>
      <c r="I200" s="101"/>
      <c r="J200" s="124">
        <v>50120</v>
      </c>
    </row>
    <row r="201" spans="1:10" s="165" customFormat="1" ht="12.75">
      <c r="A201" s="123">
        <v>336</v>
      </c>
      <c r="B201" s="394" t="s">
        <v>526</v>
      </c>
      <c r="C201" s="122" t="s">
        <v>564</v>
      </c>
      <c r="D201" s="427">
        <v>1</v>
      </c>
      <c r="E201" s="435">
        <v>500</v>
      </c>
      <c r="F201" s="403">
        <v>500</v>
      </c>
      <c r="G201" s="556">
        <f t="shared" si="6"/>
        <v>500</v>
      </c>
      <c r="H201" s="556"/>
      <c r="I201" s="556"/>
      <c r="J201" s="609">
        <v>500</v>
      </c>
    </row>
    <row r="202" spans="1:10" s="165" customFormat="1" ht="12.75">
      <c r="A202" s="21" t="s">
        <v>565</v>
      </c>
      <c r="B202" s="386"/>
      <c r="C202" s="16"/>
      <c r="D202" s="440"/>
      <c r="E202" s="437"/>
      <c r="F202" s="412">
        <v>500</v>
      </c>
      <c r="G202" s="101"/>
      <c r="H202" s="101"/>
      <c r="I202" s="101"/>
      <c r="J202" s="124">
        <v>500</v>
      </c>
    </row>
    <row r="203" spans="1:10" s="165" customFormat="1" ht="12.75">
      <c r="A203" s="113">
        <v>345</v>
      </c>
      <c r="B203" s="384" t="s">
        <v>526</v>
      </c>
      <c r="C203" s="112" t="s">
        <v>569</v>
      </c>
      <c r="D203" s="427">
        <v>3</v>
      </c>
      <c r="E203" s="435">
        <v>16000</v>
      </c>
      <c r="F203" s="403">
        <v>48000</v>
      </c>
      <c r="G203" s="556">
        <f t="shared" si="6"/>
        <v>48000</v>
      </c>
      <c r="H203" s="556"/>
      <c r="I203" s="556"/>
      <c r="J203" s="609">
        <v>48000</v>
      </c>
    </row>
    <row r="204" spans="1:10" s="165" customFormat="1" ht="12.75">
      <c r="A204" s="18" t="s">
        <v>570</v>
      </c>
      <c r="B204" s="125"/>
      <c r="C204" s="16"/>
      <c r="D204" s="441"/>
      <c r="E204" s="442"/>
      <c r="F204" s="412">
        <v>48000</v>
      </c>
      <c r="G204" s="101"/>
      <c r="H204" s="101"/>
      <c r="I204" s="101"/>
      <c r="J204" s="124">
        <v>48000</v>
      </c>
    </row>
    <row r="205" spans="1:10" s="165" customFormat="1" ht="12.75">
      <c r="A205" s="123">
        <v>353</v>
      </c>
      <c r="B205" s="394" t="s">
        <v>526</v>
      </c>
      <c r="C205" s="122" t="s">
        <v>584</v>
      </c>
      <c r="D205" s="427">
        <v>9505</v>
      </c>
      <c r="E205" s="435">
        <v>1.0520778537611783</v>
      </c>
      <c r="F205" s="403">
        <v>10000</v>
      </c>
      <c r="G205" s="556">
        <f t="shared" si="6"/>
        <v>10000</v>
      </c>
      <c r="H205" s="556"/>
      <c r="I205" s="556"/>
      <c r="J205" s="609">
        <v>10000</v>
      </c>
    </row>
    <row r="206" spans="1:10" s="165" customFormat="1" ht="12.75">
      <c r="A206" s="18" t="s">
        <v>585</v>
      </c>
      <c r="B206" s="125"/>
      <c r="C206" s="16"/>
      <c r="D206" s="436"/>
      <c r="E206" s="437"/>
      <c r="F206" s="412">
        <v>10000</v>
      </c>
      <c r="G206" s="101"/>
      <c r="H206" s="101"/>
      <c r="I206" s="101"/>
      <c r="J206" s="124">
        <v>10000</v>
      </c>
    </row>
    <row r="207" spans="1:10" s="165" customFormat="1" ht="15.75" customHeight="1">
      <c r="A207" s="113">
        <v>354</v>
      </c>
      <c r="B207" s="384" t="s">
        <v>534</v>
      </c>
      <c r="C207" s="112" t="s">
        <v>586</v>
      </c>
      <c r="D207" s="427">
        <v>6</v>
      </c>
      <c r="E207" s="435">
        <v>4842.2266666666665</v>
      </c>
      <c r="F207" s="403">
        <v>29053.36</v>
      </c>
      <c r="G207" s="556">
        <f aca="true" t="shared" si="7" ref="G207:G220">+F207</f>
        <v>29053.36</v>
      </c>
      <c r="H207" s="556"/>
      <c r="I207" s="556"/>
      <c r="J207" s="609">
        <v>29053.36</v>
      </c>
    </row>
    <row r="208" spans="1:10" s="165" customFormat="1" ht="12.75">
      <c r="A208" s="18" t="s">
        <v>588</v>
      </c>
      <c r="B208" s="125"/>
      <c r="C208" s="16"/>
      <c r="D208" s="432"/>
      <c r="E208" s="101"/>
      <c r="F208" s="412">
        <v>29053.36</v>
      </c>
      <c r="G208" s="101"/>
      <c r="H208" s="101"/>
      <c r="I208" s="101"/>
      <c r="J208" s="124">
        <v>29053.36</v>
      </c>
    </row>
    <row r="209" spans="1:10" s="165" customFormat="1" ht="12.75">
      <c r="A209" s="113">
        <v>356</v>
      </c>
      <c r="B209" s="384" t="s">
        <v>541</v>
      </c>
      <c r="C209" s="112" t="s">
        <v>594</v>
      </c>
      <c r="D209" s="427">
        <v>6</v>
      </c>
      <c r="E209" s="435">
        <v>1000</v>
      </c>
      <c r="F209" s="403">
        <v>6000</v>
      </c>
      <c r="G209" s="556">
        <f t="shared" si="7"/>
        <v>6000</v>
      </c>
      <c r="H209" s="556"/>
      <c r="I209" s="556"/>
      <c r="J209" s="609">
        <v>6000</v>
      </c>
    </row>
    <row r="210" spans="1:10" s="165" customFormat="1" ht="12.75">
      <c r="A210" s="18" t="s">
        <v>595</v>
      </c>
      <c r="B210" s="125"/>
      <c r="C210" s="16"/>
      <c r="D210" s="436"/>
      <c r="E210" s="437"/>
      <c r="F210" s="412">
        <v>6000</v>
      </c>
      <c r="G210" s="101"/>
      <c r="H210" s="101"/>
      <c r="I210" s="101"/>
      <c r="J210" s="124">
        <v>6000</v>
      </c>
    </row>
    <row r="211" spans="1:10" s="165" customFormat="1" ht="12.75">
      <c r="A211" s="113">
        <v>372</v>
      </c>
      <c r="B211" s="384" t="s">
        <v>601</v>
      </c>
      <c r="C211" s="112" t="s">
        <v>602</v>
      </c>
      <c r="D211" s="427">
        <v>395.68</v>
      </c>
      <c r="E211" s="419">
        <v>280</v>
      </c>
      <c r="F211" s="410">
        <v>110790.4</v>
      </c>
      <c r="G211" s="556">
        <f t="shared" si="7"/>
        <v>110790.4</v>
      </c>
      <c r="H211" s="556"/>
      <c r="I211" s="556"/>
      <c r="J211" s="609">
        <v>110790.4</v>
      </c>
    </row>
    <row r="212" spans="1:10" s="165" customFormat="1" ht="12.75">
      <c r="A212" s="113">
        <v>372</v>
      </c>
      <c r="B212" s="384" t="s">
        <v>541</v>
      </c>
      <c r="C212" s="112" t="s">
        <v>603</v>
      </c>
      <c r="D212" s="427">
        <v>2</v>
      </c>
      <c r="E212" s="419">
        <v>900</v>
      </c>
      <c r="F212" s="410">
        <v>1800</v>
      </c>
      <c r="G212" s="556">
        <f t="shared" si="7"/>
        <v>1800</v>
      </c>
      <c r="H212" s="556"/>
      <c r="I212" s="556"/>
      <c r="J212" s="609">
        <v>1800</v>
      </c>
    </row>
    <row r="213" spans="1:10" s="165" customFormat="1" ht="12.75">
      <c r="A213" s="18" t="s">
        <v>604</v>
      </c>
      <c r="B213" s="125"/>
      <c r="C213" s="16"/>
      <c r="D213" s="438"/>
      <c r="E213" s="439"/>
      <c r="F213" s="412">
        <v>112590.4</v>
      </c>
      <c r="G213" s="101"/>
      <c r="H213" s="101"/>
      <c r="I213" s="101"/>
      <c r="J213" s="124">
        <v>112590.4</v>
      </c>
    </row>
    <row r="214" spans="1:10" s="165" customFormat="1" ht="12.75">
      <c r="A214" s="113">
        <v>379</v>
      </c>
      <c r="B214" s="384" t="s">
        <v>605</v>
      </c>
      <c r="C214" s="112" t="s">
        <v>606</v>
      </c>
      <c r="D214" s="427">
        <v>34024</v>
      </c>
      <c r="E214" s="419">
        <v>0.51</v>
      </c>
      <c r="F214" s="410">
        <v>17352.24</v>
      </c>
      <c r="G214" s="556">
        <f t="shared" si="7"/>
        <v>17352.24</v>
      </c>
      <c r="H214" s="556"/>
      <c r="I214" s="556"/>
      <c r="J214" s="609">
        <v>17352.24</v>
      </c>
    </row>
    <row r="215" spans="1:10" s="165" customFormat="1" ht="12.75">
      <c r="A215" s="18" t="s">
        <v>608</v>
      </c>
      <c r="B215" s="125"/>
      <c r="C215" s="16"/>
      <c r="D215" s="436"/>
      <c r="E215" s="437"/>
      <c r="F215" s="412">
        <v>17352.24</v>
      </c>
      <c r="G215" s="101"/>
      <c r="H215" s="101"/>
      <c r="I215" s="101"/>
      <c r="J215" s="124">
        <v>17352.24</v>
      </c>
    </row>
    <row r="216" spans="1:10" s="165" customFormat="1" ht="12.75">
      <c r="A216" s="114">
        <v>383</v>
      </c>
      <c r="B216" s="389" t="s">
        <v>534</v>
      </c>
      <c r="C216" s="112" t="s">
        <v>609</v>
      </c>
      <c r="D216" s="427">
        <v>1265.6</v>
      </c>
      <c r="E216" s="410">
        <v>5.625</v>
      </c>
      <c r="F216" s="410">
        <v>7119</v>
      </c>
      <c r="G216" s="556">
        <f t="shared" si="7"/>
        <v>7119</v>
      </c>
      <c r="H216" s="556"/>
      <c r="I216" s="556"/>
      <c r="J216" s="609">
        <v>7119</v>
      </c>
    </row>
    <row r="217" spans="1:10" s="165" customFormat="1" ht="12.75">
      <c r="A217" s="19" t="s">
        <v>610</v>
      </c>
      <c r="B217" s="386"/>
      <c r="C217" s="16"/>
      <c r="D217" s="440"/>
      <c r="E217" s="437"/>
      <c r="F217" s="412">
        <v>7119</v>
      </c>
      <c r="G217" s="101"/>
      <c r="H217" s="101"/>
      <c r="I217" s="101"/>
      <c r="J217" s="124">
        <v>7119</v>
      </c>
    </row>
    <row r="218" spans="1:10" s="165" customFormat="1" ht="12.75">
      <c r="A218" s="113">
        <v>389</v>
      </c>
      <c r="B218" s="384" t="s">
        <v>534</v>
      </c>
      <c r="C218" s="112" t="s">
        <v>611</v>
      </c>
      <c r="D218" s="427">
        <v>7</v>
      </c>
      <c r="E218" s="435">
        <v>1428.5714285714287</v>
      </c>
      <c r="F218" s="403">
        <v>10000</v>
      </c>
      <c r="G218" s="556">
        <f t="shared" si="7"/>
        <v>10000</v>
      </c>
      <c r="H218" s="556"/>
      <c r="I218" s="556"/>
      <c r="J218" s="609">
        <v>10000</v>
      </c>
    </row>
    <row r="219" spans="1:10" s="165" customFormat="1" ht="12.75">
      <c r="A219" s="18" t="s">
        <v>612</v>
      </c>
      <c r="B219" s="125"/>
      <c r="C219" s="16"/>
      <c r="D219" s="436"/>
      <c r="E219" s="437"/>
      <c r="F219" s="412">
        <v>10000</v>
      </c>
      <c r="G219" s="101"/>
      <c r="H219" s="101"/>
      <c r="I219" s="101"/>
      <c r="J219" s="124">
        <v>10000</v>
      </c>
    </row>
    <row r="220" spans="1:10" s="165" customFormat="1" ht="12.75">
      <c r="A220" s="113">
        <v>393</v>
      </c>
      <c r="B220" s="384" t="s">
        <v>541</v>
      </c>
      <c r="C220" s="112" t="s">
        <v>613</v>
      </c>
      <c r="D220" s="427">
        <v>1</v>
      </c>
      <c r="E220" s="435">
        <v>50000</v>
      </c>
      <c r="F220" s="403">
        <v>50000</v>
      </c>
      <c r="G220" s="556">
        <f t="shared" si="7"/>
        <v>50000</v>
      </c>
      <c r="H220" s="556"/>
      <c r="I220" s="556"/>
      <c r="J220" s="609">
        <v>50000</v>
      </c>
    </row>
    <row r="221" spans="1:10" s="165" customFormat="1" ht="13.5" thickBot="1">
      <c r="A221" s="120" t="s">
        <v>615</v>
      </c>
      <c r="B221" s="395"/>
      <c r="C221" s="121"/>
      <c r="D221" s="444"/>
      <c r="E221" s="445"/>
      <c r="F221" s="446">
        <v>50000</v>
      </c>
      <c r="G221" s="611"/>
      <c r="H221" s="611"/>
      <c r="I221" s="611"/>
      <c r="J221" s="612">
        <v>50000</v>
      </c>
    </row>
    <row r="222" spans="1:6" s="167" customFormat="1" ht="19.5" customHeight="1" thickBot="1">
      <c r="A222" s="166"/>
      <c r="B222" s="28"/>
      <c r="C222" s="29"/>
      <c r="D222" s="270"/>
      <c r="E222" s="204"/>
      <c r="F222" s="126"/>
    </row>
    <row r="223" spans="1:17" s="105" customFormat="1" ht="24.75" customHeight="1" thickBot="1">
      <c r="A223" s="815" t="s">
        <v>616</v>
      </c>
      <c r="B223" s="816"/>
      <c r="C223" s="816"/>
      <c r="D223" s="816"/>
      <c r="E223" s="839"/>
      <c r="F223" s="96">
        <f>SUM(F221+F219+F217+F215+F213+F210+F208+F206+F204+F202+F200+F198+F196+F194+F192+F190+F188+F185+F183+F181)</f>
        <v>581535</v>
      </c>
      <c r="G223" s="96">
        <f>SUM(G180:G221)</f>
        <v>581535</v>
      </c>
      <c r="H223" s="96">
        <f>SUM(H180:H221)</f>
        <v>0</v>
      </c>
      <c r="I223" s="96">
        <f>SUM(I180:I221)</f>
        <v>0</v>
      </c>
      <c r="J223" s="96">
        <f>SUM(J221+J219+J217+J215+J213+J210+J208+J206+J204+J202+J200+J198+J196+J194+J192+J190+J188+J185+J183+J181)</f>
        <v>581535</v>
      </c>
      <c r="K223" s="97"/>
      <c r="M223" s="97"/>
      <c r="N223" s="83"/>
      <c r="O223" s="95"/>
      <c r="P223" s="95"/>
      <c r="Q223" s="97"/>
    </row>
    <row r="224" spans="1:6" s="167" customFormat="1" ht="12.75" hidden="1">
      <c r="A224" s="166"/>
      <c r="B224" s="28"/>
      <c r="C224" s="29"/>
      <c r="D224" s="270"/>
      <c r="E224" s="204"/>
      <c r="F224" s="126"/>
    </row>
    <row r="225" spans="1:6" s="167" customFormat="1" ht="12.75" hidden="1">
      <c r="A225" s="166"/>
      <c r="B225" s="28"/>
      <c r="C225" s="29"/>
      <c r="D225" s="270"/>
      <c r="E225" s="204"/>
      <c r="F225" s="126"/>
    </row>
    <row r="226" spans="1:6" s="167" customFormat="1" ht="13.5" hidden="1" thickBot="1">
      <c r="A226" s="166"/>
      <c r="B226" s="28"/>
      <c r="C226" s="29"/>
      <c r="D226" s="270"/>
      <c r="E226" s="204"/>
      <c r="F226" s="126"/>
    </row>
    <row r="227" spans="1:6" s="167" customFormat="1" ht="19.5" customHeight="1" thickBot="1">
      <c r="A227" s="166"/>
      <c r="B227" s="28"/>
      <c r="C227" s="29"/>
      <c r="D227" s="270"/>
      <c r="E227" s="204"/>
      <c r="F227" s="126"/>
    </row>
    <row r="228" spans="1:17" s="344" customFormat="1" ht="33" customHeight="1" thickBot="1">
      <c r="A228" s="251" t="s">
        <v>617</v>
      </c>
      <c r="B228" s="149"/>
      <c r="C228" s="293"/>
      <c r="D228" s="285"/>
      <c r="E228" s="287"/>
      <c r="F228" s="233"/>
      <c r="G228" s="335"/>
      <c r="H228" s="335"/>
      <c r="I228" s="335"/>
      <c r="J228" s="335"/>
      <c r="K228" s="233"/>
      <c r="M228" s="233"/>
      <c r="N228" s="94"/>
      <c r="O228" s="95"/>
      <c r="P228" s="95"/>
      <c r="Q228" s="233"/>
    </row>
    <row r="229" spans="1:10" s="167" customFormat="1" ht="12.75">
      <c r="A229" s="613">
        <v>435</v>
      </c>
      <c r="B229" s="614" t="s">
        <v>169</v>
      </c>
      <c r="C229" s="615" t="s">
        <v>638</v>
      </c>
      <c r="D229" s="493">
        <v>3.96</v>
      </c>
      <c r="E229" s="616">
        <v>1000</v>
      </c>
      <c r="F229" s="470">
        <v>3960</v>
      </c>
      <c r="G229" s="434">
        <f aca="true" t="shared" si="8" ref="G229:G243">+F229</f>
        <v>3960</v>
      </c>
      <c r="H229" s="434"/>
      <c r="I229" s="434"/>
      <c r="J229" s="130">
        <v>3960</v>
      </c>
    </row>
    <row r="230" spans="1:10" s="165" customFormat="1" ht="12.75">
      <c r="A230" s="21" t="s">
        <v>639</v>
      </c>
      <c r="B230" s="386"/>
      <c r="C230" s="16"/>
      <c r="D230" s="494"/>
      <c r="E230" s="456"/>
      <c r="F230" s="453">
        <v>3960</v>
      </c>
      <c r="G230" s="101"/>
      <c r="H230" s="101"/>
      <c r="I230" s="101"/>
      <c r="J230" s="124">
        <v>3960</v>
      </c>
    </row>
    <row r="231" spans="1:10" s="167" customFormat="1" ht="12.75">
      <c r="A231" s="113">
        <v>436</v>
      </c>
      <c r="B231" s="384" t="s">
        <v>169</v>
      </c>
      <c r="C231" s="112" t="s">
        <v>640</v>
      </c>
      <c r="D231" s="482">
        <v>10</v>
      </c>
      <c r="E231" s="457">
        <v>4200</v>
      </c>
      <c r="F231" s="451">
        <v>42000</v>
      </c>
      <c r="G231" s="556">
        <f t="shared" si="8"/>
        <v>42000</v>
      </c>
      <c r="H231" s="556"/>
      <c r="I231" s="556"/>
      <c r="J231" s="609">
        <v>42000</v>
      </c>
    </row>
    <row r="232" spans="1:10" s="167" customFormat="1" ht="12.75">
      <c r="A232" s="113">
        <v>436</v>
      </c>
      <c r="B232" s="384" t="s">
        <v>169</v>
      </c>
      <c r="C232" s="112" t="s">
        <v>641</v>
      </c>
      <c r="D232" s="482">
        <v>5</v>
      </c>
      <c r="E232" s="457">
        <v>6000</v>
      </c>
      <c r="F232" s="451">
        <v>30000</v>
      </c>
      <c r="G232" s="556">
        <f t="shared" si="8"/>
        <v>30000</v>
      </c>
      <c r="H232" s="556"/>
      <c r="I232" s="556"/>
      <c r="J232" s="609">
        <v>30000</v>
      </c>
    </row>
    <row r="233" spans="1:10" s="167" customFormat="1" ht="12.75">
      <c r="A233" s="113">
        <v>436</v>
      </c>
      <c r="B233" s="384" t="s">
        <v>169</v>
      </c>
      <c r="C233" s="112" t="s">
        <v>646</v>
      </c>
      <c r="D233" s="482">
        <v>1</v>
      </c>
      <c r="E233" s="457">
        <v>737.5</v>
      </c>
      <c r="F233" s="451">
        <v>737.5</v>
      </c>
      <c r="G233" s="556">
        <f t="shared" si="8"/>
        <v>737.5</v>
      </c>
      <c r="H233" s="556"/>
      <c r="I233" s="556"/>
      <c r="J233" s="609">
        <v>737.5</v>
      </c>
    </row>
    <row r="234" spans="1:10" s="167" customFormat="1" ht="12.75">
      <c r="A234" s="113">
        <v>436</v>
      </c>
      <c r="B234" s="384" t="s">
        <v>169</v>
      </c>
      <c r="C234" s="112" t="s">
        <v>648</v>
      </c>
      <c r="D234" s="482">
        <v>0.58</v>
      </c>
      <c r="E234" s="457">
        <v>350</v>
      </c>
      <c r="F234" s="451">
        <v>203</v>
      </c>
      <c r="G234" s="556">
        <f t="shared" si="8"/>
        <v>203</v>
      </c>
      <c r="H234" s="556"/>
      <c r="I234" s="556"/>
      <c r="J234" s="609">
        <v>203</v>
      </c>
    </row>
    <row r="235" spans="1:10" s="165" customFormat="1" ht="12.75">
      <c r="A235" s="18" t="s">
        <v>655</v>
      </c>
      <c r="B235" s="125"/>
      <c r="C235" s="16"/>
      <c r="D235" s="494"/>
      <c r="E235" s="412"/>
      <c r="F235" s="453">
        <v>72940.5</v>
      </c>
      <c r="G235" s="101"/>
      <c r="H235" s="101"/>
      <c r="I235" s="101"/>
      <c r="J235" s="124">
        <v>72940.5</v>
      </c>
    </row>
    <row r="236" spans="1:10" s="167" customFormat="1" ht="12.75">
      <c r="A236" s="113">
        <v>439</v>
      </c>
      <c r="B236" s="384" t="s">
        <v>169</v>
      </c>
      <c r="C236" s="112" t="s">
        <v>671</v>
      </c>
      <c r="D236" s="482">
        <v>0.425</v>
      </c>
      <c r="E236" s="457">
        <v>1800</v>
      </c>
      <c r="F236" s="451">
        <v>765</v>
      </c>
      <c r="G236" s="556">
        <f t="shared" si="8"/>
        <v>765</v>
      </c>
      <c r="H236" s="556"/>
      <c r="I236" s="556"/>
      <c r="J236" s="609">
        <v>765</v>
      </c>
    </row>
    <row r="237" spans="1:10" s="167" customFormat="1" ht="12.75">
      <c r="A237" s="113">
        <v>439</v>
      </c>
      <c r="B237" s="384" t="s">
        <v>169</v>
      </c>
      <c r="C237" s="112" t="s">
        <v>673</v>
      </c>
      <c r="D237" s="482">
        <v>1</v>
      </c>
      <c r="E237" s="435">
        <v>1215</v>
      </c>
      <c r="F237" s="403">
        <v>1215</v>
      </c>
      <c r="G237" s="556">
        <f t="shared" si="8"/>
        <v>1215</v>
      </c>
      <c r="H237" s="556"/>
      <c r="I237" s="556"/>
      <c r="J237" s="609">
        <v>1215</v>
      </c>
    </row>
    <row r="238" spans="1:10" s="167" customFormat="1" ht="12.75">
      <c r="A238" s="113">
        <v>439</v>
      </c>
      <c r="B238" s="384" t="s">
        <v>166</v>
      </c>
      <c r="C238" s="112" t="s">
        <v>674</v>
      </c>
      <c r="D238" s="482">
        <v>1</v>
      </c>
      <c r="E238" s="435">
        <v>765</v>
      </c>
      <c r="F238" s="403">
        <v>765</v>
      </c>
      <c r="G238" s="556">
        <f t="shared" si="8"/>
        <v>765</v>
      </c>
      <c r="H238" s="556"/>
      <c r="I238" s="556"/>
      <c r="J238" s="609">
        <v>765</v>
      </c>
    </row>
    <row r="239" spans="1:10" s="165" customFormat="1" ht="12.75">
      <c r="A239" s="18" t="s">
        <v>675</v>
      </c>
      <c r="B239" s="125"/>
      <c r="C239" s="16"/>
      <c r="D239" s="494"/>
      <c r="E239" s="459"/>
      <c r="F239" s="453">
        <v>2745</v>
      </c>
      <c r="G239" s="101"/>
      <c r="H239" s="101"/>
      <c r="I239" s="101"/>
      <c r="J239" s="124">
        <v>2745</v>
      </c>
    </row>
    <row r="240" spans="1:10" s="167" customFormat="1" ht="12.75">
      <c r="A240" s="115">
        <v>450</v>
      </c>
      <c r="B240" s="389" t="s">
        <v>676</v>
      </c>
      <c r="C240" s="112" t="s">
        <v>677</v>
      </c>
      <c r="D240" s="482">
        <v>1</v>
      </c>
      <c r="E240" s="435">
        <v>2400</v>
      </c>
      <c r="F240" s="403">
        <v>2400</v>
      </c>
      <c r="G240" s="556">
        <f t="shared" si="8"/>
        <v>2400</v>
      </c>
      <c r="H240" s="556"/>
      <c r="I240" s="556"/>
      <c r="J240" s="609">
        <v>2400</v>
      </c>
    </row>
    <row r="241" spans="1:10" s="165" customFormat="1" ht="12.75">
      <c r="A241" s="21" t="s">
        <v>678</v>
      </c>
      <c r="B241" s="386"/>
      <c r="C241" s="16"/>
      <c r="D241" s="494"/>
      <c r="E241" s="459"/>
      <c r="F241" s="453">
        <v>2400</v>
      </c>
      <c r="G241" s="101"/>
      <c r="H241" s="101"/>
      <c r="I241" s="101"/>
      <c r="J241" s="124">
        <v>2400</v>
      </c>
    </row>
    <row r="242" spans="1:10" s="167" customFormat="1" ht="12.75">
      <c r="A242" s="113">
        <v>481</v>
      </c>
      <c r="B242" s="384" t="s">
        <v>169</v>
      </c>
      <c r="C242" s="112" t="s">
        <v>679</v>
      </c>
      <c r="D242" s="482">
        <v>3.96</v>
      </c>
      <c r="E242" s="557">
        <v>1120.5</v>
      </c>
      <c r="F242" s="451">
        <v>4437.18</v>
      </c>
      <c r="G242" s="556">
        <f t="shared" si="8"/>
        <v>4437.18</v>
      </c>
      <c r="H242" s="556"/>
      <c r="I242" s="556"/>
      <c r="J242" s="609">
        <v>4437.18</v>
      </c>
    </row>
    <row r="243" spans="1:10" s="167" customFormat="1" ht="12.75">
      <c r="A243" s="113">
        <v>481</v>
      </c>
      <c r="B243" s="384" t="s">
        <v>169</v>
      </c>
      <c r="C243" s="112" t="s">
        <v>680</v>
      </c>
      <c r="D243" s="482">
        <v>3.156</v>
      </c>
      <c r="E243" s="557">
        <v>805.5</v>
      </c>
      <c r="F243" s="451">
        <v>2542.158</v>
      </c>
      <c r="G243" s="556">
        <f t="shared" si="8"/>
        <v>2542.158</v>
      </c>
      <c r="H243" s="556"/>
      <c r="I243" s="556"/>
      <c r="J243" s="609">
        <v>2542.158</v>
      </c>
    </row>
    <row r="244" spans="1:10" s="165" customFormat="1" ht="13.5" thickBot="1">
      <c r="A244" s="120" t="s">
        <v>681</v>
      </c>
      <c r="B244" s="395"/>
      <c r="C244" s="121"/>
      <c r="D244" s="485"/>
      <c r="E244" s="446"/>
      <c r="F244" s="475">
        <v>6979.338</v>
      </c>
      <c r="G244" s="611"/>
      <c r="H244" s="611"/>
      <c r="I244" s="611"/>
      <c r="J244" s="612">
        <v>6979.338</v>
      </c>
    </row>
    <row r="245" spans="1:10" s="165" customFormat="1" ht="13.5" hidden="1" thickBot="1">
      <c r="A245" s="176"/>
      <c r="B245" s="177"/>
      <c r="C245" s="178"/>
      <c r="D245" s="285"/>
      <c r="E245" s="207"/>
      <c r="F245" s="181"/>
      <c r="G245" s="181"/>
      <c r="H245" s="181"/>
      <c r="I245" s="181"/>
      <c r="J245" s="181"/>
    </row>
    <row r="246" spans="1:10" s="165" customFormat="1" ht="19.5" customHeight="1" thickBot="1">
      <c r="A246" s="176"/>
      <c r="B246" s="177"/>
      <c r="C246" s="178"/>
      <c r="D246" s="285"/>
      <c r="E246" s="207"/>
      <c r="F246" s="181"/>
      <c r="G246" s="181"/>
      <c r="H246" s="181"/>
      <c r="I246" s="181"/>
      <c r="J246" s="181"/>
    </row>
    <row r="247" spans="1:17" s="95" customFormat="1" ht="24.75" customHeight="1" thickBot="1">
      <c r="A247" s="817" t="s">
        <v>682</v>
      </c>
      <c r="B247" s="818"/>
      <c r="C247" s="818"/>
      <c r="D247" s="818"/>
      <c r="E247" s="797"/>
      <c r="F247" s="96">
        <f>SUM(F230+F235+F239+F241+F244)</f>
        <v>89024.838</v>
      </c>
      <c r="G247" s="96">
        <f>SUM(G229:G244)</f>
        <v>89024.83799999999</v>
      </c>
      <c r="H247" s="96">
        <f>SUM(H229:H244)</f>
        <v>0</v>
      </c>
      <c r="I247" s="96">
        <f>SUM(I229:I244)</f>
        <v>0</v>
      </c>
      <c r="J247" s="96">
        <f>SUM(J244+J241+J239+J235+J230)</f>
        <v>89024.838</v>
      </c>
      <c r="K247" s="108"/>
      <c r="N247" s="94"/>
      <c r="Q247" s="108"/>
    </row>
    <row r="248" spans="1:17" s="95" customFormat="1" ht="19.5" customHeight="1" thickBot="1">
      <c r="A248" s="173"/>
      <c r="B248" s="173"/>
      <c r="C248" s="173"/>
      <c r="D248" s="286"/>
      <c r="E248" s="209"/>
      <c r="F248" s="174"/>
      <c r="G248" s="174"/>
      <c r="H248" s="174"/>
      <c r="I248" s="174"/>
      <c r="J248" s="174"/>
      <c r="K248" s="108"/>
      <c r="N248" s="94"/>
      <c r="Q248" s="108"/>
    </row>
    <row r="249" spans="1:17" s="110" customFormat="1" ht="24.75" customHeight="1" thickBot="1">
      <c r="A249" s="855" t="s">
        <v>874</v>
      </c>
      <c r="B249" s="856"/>
      <c r="C249" s="856"/>
      <c r="D249" s="856"/>
      <c r="E249" s="858"/>
      <c r="F249" s="477">
        <f>SUM(F247+F223+F177)</f>
        <v>1056713.8647750001</v>
      </c>
      <c r="G249" s="477">
        <f>SUM(G247+G223+G177)</f>
        <v>1056713.8647750001</v>
      </c>
      <c r="H249" s="477">
        <f>SUM(H247+H223+H177)</f>
        <v>0</v>
      </c>
      <c r="I249" s="477">
        <f>SUM(I247+I223+I177)</f>
        <v>0</v>
      </c>
      <c r="J249" s="477">
        <f>SUM(J247+J223+J177)</f>
        <v>1056713.8647750001</v>
      </c>
      <c r="K249" s="109"/>
      <c r="N249" s="111"/>
      <c r="Q249" s="109"/>
    </row>
    <row r="250" spans="1:6" ht="12.75">
      <c r="A250" s="5"/>
      <c r="B250" s="44"/>
      <c r="C250" s="45"/>
      <c r="D250" s="276"/>
      <c r="E250" s="210"/>
      <c r="F250" s="42"/>
    </row>
    <row r="251" spans="1:6" ht="12.75">
      <c r="A251" s="5"/>
      <c r="B251" s="44"/>
      <c r="C251" s="45"/>
      <c r="D251" s="276"/>
      <c r="E251" s="229"/>
      <c r="F251" s="48"/>
    </row>
    <row r="252" spans="1:6" ht="12.75">
      <c r="A252" s="5"/>
      <c r="B252" s="5"/>
      <c r="C252" s="45"/>
      <c r="D252" s="277"/>
      <c r="E252" s="229"/>
      <c r="F252" s="48"/>
    </row>
    <row r="253" spans="1:6" ht="12.75">
      <c r="A253" s="5"/>
      <c r="B253" s="5"/>
      <c r="C253" s="45"/>
      <c r="D253" s="277"/>
      <c r="E253" s="229"/>
      <c r="F253" s="48"/>
    </row>
    <row r="254" spans="1:6" ht="12.75">
      <c r="A254" s="5"/>
      <c r="B254" s="5"/>
      <c r="C254" s="45"/>
      <c r="D254" s="277"/>
      <c r="E254" s="229"/>
      <c r="F254" s="48"/>
    </row>
    <row r="255" spans="1:6" ht="12.75">
      <c r="A255" s="5"/>
      <c r="B255" s="5"/>
      <c r="C255" s="45"/>
      <c r="D255" s="277"/>
      <c r="E255" s="229"/>
      <c r="F255" s="48"/>
    </row>
    <row r="256" spans="1:6" ht="12.75">
      <c r="A256" s="5"/>
      <c r="B256" s="5"/>
      <c r="C256" s="45"/>
      <c r="D256" s="277"/>
      <c r="E256" s="229"/>
      <c r="F256" s="48"/>
    </row>
    <row r="257" spans="1:6" ht="12.75">
      <c r="A257" s="5"/>
      <c r="B257" s="5"/>
      <c r="C257" s="45"/>
      <c r="D257" s="277"/>
      <c r="E257" s="229"/>
      <c r="F257" s="48"/>
    </row>
    <row r="258" spans="1:6" ht="12.75">
      <c r="A258" s="5"/>
      <c r="B258" s="5"/>
      <c r="C258" s="45"/>
      <c r="D258" s="277"/>
      <c r="E258" s="229"/>
      <c r="F258" s="48"/>
    </row>
    <row r="259" spans="1:6" ht="12.75">
      <c r="A259" s="5"/>
      <c r="B259" s="5"/>
      <c r="C259" s="45"/>
      <c r="D259" s="277"/>
      <c r="E259" s="229"/>
      <c r="F259" s="48"/>
    </row>
    <row r="260" spans="1:6" ht="12.75">
      <c r="A260" s="5"/>
      <c r="B260" s="5"/>
      <c r="C260" s="45"/>
      <c r="D260" s="277"/>
      <c r="E260" s="229"/>
      <c r="F260" s="48"/>
    </row>
    <row r="261" spans="1:6" ht="12.75">
      <c r="A261" s="5"/>
      <c r="B261" s="5"/>
      <c r="C261" s="45"/>
      <c r="D261" s="277"/>
      <c r="E261" s="229"/>
      <c r="F261" s="48"/>
    </row>
    <row r="262" spans="1:6" ht="12.75">
      <c r="A262" s="5"/>
      <c r="B262" s="5"/>
      <c r="C262" s="45"/>
      <c r="D262" s="277"/>
      <c r="E262" s="229"/>
      <c r="F262" s="48"/>
    </row>
    <row r="263" spans="1:6" ht="12.75">
      <c r="A263" s="5"/>
      <c r="B263" s="5"/>
      <c r="C263" s="45"/>
      <c r="D263" s="277"/>
      <c r="E263" s="229"/>
      <c r="F263" s="48"/>
    </row>
    <row r="264" spans="1:6" ht="12.75">
      <c r="A264" s="5"/>
      <c r="B264" s="5"/>
      <c r="C264" s="45"/>
      <c r="D264" s="277"/>
      <c r="E264" s="229"/>
      <c r="F264" s="48"/>
    </row>
    <row r="265" spans="1:6" ht="12.75">
      <c r="A265" s="5"/>
      <c r="B265" s="5"/>
      <c r="C265" s="45"/>
      <c r="D265" s="277"/>
      <c r="E265" s="229"/>
      <c r="F265" s="48"/>
    </row>
    <row r="266" spans="1:6" ht="12.75">
      <c r="A266" s="5"/>
      <c r="B266" s="5"/>
      <c r="C266" s="45"/>
      <c r="D266" s="277"/>
      <c r="E266" s="229"/>
      <c r="F266" s="48"/>
    </row>
    <row r="267" spans="1:6" ht="12.75">
      <c r="A267" s="5"/>
      <c r="B267" s="5"/>
      <c r="C267" s="45"/>
      <c r="D267" s="277"/>
      <c r="E267" s="229"/>
      <c r="F267" s="48"/>
    </row>
    <row r="268" spans="1:6" ht="12.75">
      <c r="A268" s="5"/>
      <c r="B268" s="5"/>
      <c r="C268" s="45"/>
      <c r="D268" s="277"/>
      <c r="E268" s="229"/>
      <c r="F268" s="48"/>
    </row>
    <row r="269" spans="1:6" ht="12.75">
      <c r="A269" s="5"/>
      <c r="B269" s="5"/>
      <c r="C269" s="45"/>
      <c r="D269" s="277"/>
      <c r="E269" s="229"/>
      <c r="F269" s="48"/>
    </row>
    <row r="270" spans="1:6" ht="12.75">
      <c r="A270" s="5"/>
      <c r="B270" s="5"/>
      <c r="C270" s="45"/>
      <c r="D270" s="277"/>
      <c r="E270" s="229"/>
      <c r="F270" s="48"/>
    </row>
    <row r="271" spans="1:6" ht="12.75">
      <c r="A271" s="5"/>
      <c r="B271" s="5"/>
      <c r="C271" s="45"/>
      <c r="D271" s="277"/>
      <c r="E271" s="229"/>
      <c r="F271" s="48"/>
    </row>
    <row r="272" spans="1:6" ht="12.75">
      <c r="A272" s="5"/>
      <c r="B272" s="5"/>
      <c r="C272" s="45"/>
      <c r="D272" s="277"/>
      <c r="E272" s="229"/>
      <c r="F272" s="48"/>
    </row>
  </sheetData>
  <sheetProtection password="E5C7" sheet="1" objects="1" scenarios="1" selectLockedCells="1" selectUnlockedCells="1"/>
  <mergeCells count="17">
    <mergeCell ref="A249:E249"/>
    <mergeCell ref="A4:J4"/>
    <mergeCell ref="A5:J5"/>
    <mergeCell ref="E6:F6"/>
    <mergeCell ref="I6:J6"/>
    <mergeCell ref="A7:B7"/>
    <mergeCell ref="E7:F7"/>
    <mergeCell ref="I7:J7"/>
    <mergeCell ref="A177:E177"/>
    <mergeCell ref="A223:E223"/>
    <mergeCell ref="A247:E247"/>
    <mergeCell ref="A9:B9"/>
    <mergeCell ref="A1:C1"/>
    <mergeCell ref="A2:C2"/>
    <mergeCell ref="A3:C3"/>
    <mergeCell ref="A8:B8"/>
    <mergeCell ref="E3:F3"/>
  </mergeCells>
  <printOptions/>
  <pageMargins left="0.1968503937007874" right="0.1968503937007874" top="0.3937007874015748" bottom="0.3937007874015748" header="0" footer="0"/>
  <pageSetup horizontalDpi="300" verticalDpi="300" orientation="landscape" paperSize="5" scale="70" r:id="rId1"/>
  <headerFooter alignWithMargins="0">
    <oddFooter>&amp;CPágina &amp;P de &amp;N</oddFooter>
  </headerFooter>
  <rowBreaks count="2" manualBreakCount="2">
    <brk id="192" max="9" man="1"/>
    <brk id="230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Q271"/>
  <sheetViews>
    <sheetView workbookViewId="0" topLeftCell="A1">
      <selection activeCell="C7" sqref="C7"/>
    </sheetView>
  </sheetViews>
  <sheetFormatPr defaultColWidth="11.421875" defaultRowHeight="12.75"/>
  <cols>
    <col min="1" max="1" width="12.421875" style="13" customWidth="1"/>
    <col min="2" max="2" width="15.00390625" style="13" customWidth="1"/>
    <col min="3" max="3" width="62.7109375" style="14" customWidth="1"/>
    <col min="4" max="4" width="18.00390625" style="278" customWidth="1"/>
    <col min="5" max="5" width="17.00390625" style="211" customWidth="1"/>
    <col min="6" max="6" width="26.57421875" style="15" customWidth="1"/>
    <col min="7" max="7" width="26.140625" style="5" customWidth="1"/>
    <col min="8" max="8" width="25.140625" style="5" customWidth="1"/>
    <col min="9" max="9" width="23.57421875" style="5" customWidth="1"/>
    <col min="10" max="10" width="26.28125" style="5" customWidth="1"/>
    <col min="11" max="16384" width="29.8515625" style="5" customWidth="1"/>
  </cols>
  <sheetData>
    <row r="1" spans="1:17" s="58" customFormat="1" ht="12">
      <c r="A1" s="796" t="s">
        <v>139</v>
      </c>
      <c r="B1" s="819"/>
      <c r="C1" s="819"/>
      <c r="D1" s="262"/>
      <c r="E1" s="189"/>
      <c r="F1" s="53"/>
      <c r="G1" s="54"/>
      <c r="H1" s="55"/>
      <c r="I1" s="56"/>
      <c r="J1" s="56"/>
      <c r="K1" s="57"/>
      <c r="N1" s="59"/>
      <c r="Q1" s="57"/>
    </row>
    <row r="2" spans="1:17" s="58" customFormat="1" ht="12">
      <c r="A2" s="796" t="s">
        <v>683</v>
      </c>
      <c r="B2" s="796"/>
      <c r="C2" s="796"/>
      <c r="D2" s="263"/>
      <c r="E2" s="189"/>
      <c r="F2" s="53"/>
      <c r="G2" s="54"/>
      <c r="H2" s="55"/>
      <c r="I2" s="56"/>
      <c r="J2" s="56"/>
      <c r="K2" s="57"/>
      <c r="N2" s="59"/>
      <c r="Q2" s="57"/>
    </row>
    <row r="3" spans="1:17" s="58" customFormat="1" ht="12.75" thickBot="1">
      <c r="A3" s="820" t="s">
        <v>140</v>
      </c>
      <c r="B3" s="820"/>
      <c r="C3" s="820"/>
      <c r="D3" s="262"/>
      <c r="E3" s="846"/>
      <c r="F3" s="846"/>
      <c r="G3" s="54"/>
      <c r="H3" s="55"/>
      <c r="I3" s="56"/>
      <c r="J3" s="56"/>
      <c r="K3" s="57"/>
      <c r="N3" s="59"/>
      <c r="Q3" s="57"/>
    </row>
    <row r="4" spans="1:17" s="63" customFormat="1" ht="27.75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2"/>
      <c r="N4" s="64"/>
      <c r="Q4" s="62"/>
    </row>
    <row r="5" spans="1:17" s="63" customFormat="1" ht="27">
      <c r="A5" s="830" t="s">
        <v>685</v>
      </c>
      <c r="B5" s="831"/>
      <c r="C5" s="831"/>
      <c r="D5" s="831"/>
      <c r="E5" s="831"/>
      <c r="F5" s="831"/>
      <c r="G5" s="831"/>
      <c r="H5" s="831"/>
      <c r="I5" s="831"/>
      <c r="J5" s="831"/>
      <c r="K5" s="62"/>
      <c r="N5" s="64"/>
      <c r="Q5" s="62"/>
    </row>
    <row r="6" spans="1:17" s="58" customFormat="1" ht="12">
      <c r="A6" s="61" t="s">
        <v>686</v>
      </c>
      <c r="B6" s="61"/>
      <c r="C6" s="65"/>
      <c r="D6" s="262"/>
      <c r="E6" s="847"/>
      <c r="F6" s="847"/>
      <c r="G6" s="54"/>
      <c r="H6" s="55"/>
      <c r="I6" s="848" t="s">
        <v>687</v>
      </c>
      <c r="J6" s="848"/>
      <c r="K6" s="66"/>
      <c r="N6" s="59"/>
      <c r="O6" s="67"/>
      <c r="Q6" s="66"/>
    </row>
    <row r="7" spans="1:17" s="58" customFormat="1" ht="12">
      <c r="A7" s="834" t="s">
        <v>141</v>
      </c>
      <c r="B7" s="834"/>
      <c r="C7" s="65"/>
      <c r="D7" s="262"/>
      <c r="E7" s="845"/>
      <c r="F7" s="845"/>
      <c r="G7" s="54"/>
      <c r="H7" s="55"/>
      <c r="I7" s="840" t="s">
        <v>813</v>
      </c>
      <c r="J7" s="840"/>
      <c r="K7" s="68"/>
      <c r="N7" s="59"/>
      <c r="Q7" s="68"/>
    </row>
    <row r="8" spans="1:17" s="58" customFormat="1" ht="12.75">
      <c r="A8" s="822" t="s">
        <v>688</v>
      </c>
      <c r="B8" s="822"/>
      <c r="C8" s="69"/>
      <c r="D8" s="262"/>
      <c r="E8" s="189"/>
      <c r="F8" s="53"/>
      <c r="I8" s="56"/>
      <c r="J8" s="56"/>
      <c r="K8" s="57"/>
      <c r="N8" s="59"/>
      <c r="Q8" s="57"/>
    </row>
    <row r="9" spans="1:17" s="58" customFormat="1" ht="12.75">
      <c r="A9" s="822" t="s">
        <v>142</v>
      </c>
      <c r="B9" s="822"/>
      <c r="C9" s="70"/>
      <c r="D9" s="262"/>
      <c r="E9" s="189"/>
      <c r="F9" s="53"/>
      <c r="G9" s="54"/>
      <c r="H9" s="55"/>
      <c r="I9" s="56"/>
      <c r="J9" s="56"/>
      <c r="K9" s="57"/>
      <c r="N9" s="59"/>
      <c r="Q9" s="57"/>
    </row>
    <row r="10" spans="1:17" s="58" customFormat="1" ht="7.5" customHeight="1" thickBot="1">
      <c r="A10" s="65"/>
      <c r="B10" s="65"/>
      <c r="C10" s="69"/>
      <c r="D10" s="262"/>
      <c r="E10" s="189"/>
      <c r="F10" s="53"/>
      <c r="G10" s="54"/>
      <c r="H10" s="55"/>
      <c r="I10" s="56"/>
      <c r="J10" s="56"/>
      <c r="K10" s="57"/>
      <c r="N10" s="59"/>
      <c r="Q10" s="57"/>
    </row>
    <row r="11" spans="1:10" ht="40.5" customHeight="1" thickBot="1">
      <c r="A11" s="71" t="s">
        <v>143</v>
      </c>
      <c r="B11" s="71" t="s">
        <v>144</v>
      </c>
      <c r="C11" s="71" t="s">
        <v>689</v>
      </c>
      <c r="D11" s="284" t="s">
        <v>690</v>
      </c>
      <c r="E11" s="195" t="s">
        <v>691</v>
      </c>
      <c r="F11" s="72" t="s">
        <v>692</v>
      </c>
      <c r="G11" s="73" t="s">
        <v>693</v>
      </c>
      <c r="H11" s="73" t="s">
        <v>694</v>
      </c>
      <c r="I11" s="73" t="s">
        <v>695</v>
      </c>
      <c r="J11" s="73" t="s">
        <v>9</v>
      </c>
    </row>
    <row r="12" spans="1:17" s="239" customFormat="1" ht="35.25" customHeight="1" thickBot="1">
      <c r="A12" s="252" t="s">
        <v>146</v>
      </c>
      <c r="D12" s="288"/>
      <c r="E12" s="240"/>
      <c r="F12" s="345"/>
      <c r="G12" s="345"/>
      <c r="H12" s="345"/>
      <c r="I12" s="345"/>
      <c r="J12" s="345"/>
      <c r="K12" s="244"/>
      <c r="M12" s="289"/>
      <c r="N12" s="290"/>
      <c r="O12" s="243"/>
      <c r="P12" s="243"/>
      <c r="Q12" s="244"/>
    </row>
    <row r="13" spans="1:17" s="230" customFormat="1" ht="12.75">
      <c r="A13" s="98">
        <v>211</v>
      </c>
      <c r="B13" s="79" t="s">
        <v>147</v>
      </c>
      <c r="C13" s="80" t="s">
        <v>148</v>
      </c>
      <c r="D13" s="426">
        <v>1</v>
      </c>
      <c r="E13" s="397">
        <v>83.375</v>
      </c>
      <c r="F13" s="479">
        <v>83.375</v>
      </c>
      <c r="G13" s="479">
        <f aca="true" t="shared" si="0" ref="G13:G42">+F13</f>
        <v>83.375</v>
      </c>
      <c r="H13" s="399"/>
      <c r="I13" s="399"/>
      <c r="J13" s="480">
        <v>83.375</v>
      </c>
      <c r="K13" s="237"/>
      <c r="O13" s="292"/>
      <c r="P13" s="246"/>
      <c r="Q13" s="237"/>
    </row>
    <row r="14" spans="1:10" s="165" customFormat="1" ht="12.75">
      <c r="A14" s="113">
        <v>211</v>
      </c>
      <c r="B14" s="384" t="s">
        <v>147</v>
      </c>
      <c r="C14" s="112" t="s">
        <v>149</v>
      </c>
      <c r="D14" s="427">
        <v>6</v>
      </c>
      <c r="E14" s="410">
        <v>55.2</v>
      </c>
      <c r="F14" s="403">
        <v>331.2</v>
      </c>
      <c r="G14" s="602">
        <f t="shared" si="0"/>
        <v>331.2</v>
      </c>
      <c r="H14" s="603"/>
      <c r="I14" s="603"/>
      <c r="J14" s="514">
        <v>331.2</v>
      </c>
    </row>
    <row r="15" spans="1:10" s="165" customFormat="1" ht="12.75">
      <c r="A15" s="113">
        <v>211</v>
      </c>
      <c r="B15" s="384" t="s">
        <v>147</v>
      </c>
      <c r="C15" s="112" t="s">
        <v>150</v>
      </c>
      <c r="D15" s="427">
        <v>24</v>
      </c>
      <c r="E15" s="410">
        <v>2.875</v>
      </c>
      <c r="F15" s="403">
        <v>69</v>
      </c>
      <c r="G15" s="602">
        <f t="shared" si="0"/>
        <v>69</v>
      </c>
      <c r="H15" s="603"/>
      <c r="I15" s="603"/>
      <c r="J15" s="514">
        <v>69</v>
      </c>
    </row>
    <row r="16" spans="1:10" s="165" customFormat="1" ht="12" customHeight="1">
      <c r="A16" s="113">
        <v>211</v>
      </c>
      <c r="B16" s="384" t="s">
        <v>151</v>
      </c>
      <c r="C16" s="112" t="s">
        <v>150</v>
      </c>
      <c r="D16" s="427">
        <v>4</v>
      </c>
      <c r="E16" s="410">
        <v>34</v>
      </c>
      <c r="F16" s="403">
        <v>136</v>
      </c>
      <c r="G16" s="602">
        <f t="shared" si="0"/>
        <v>136</v>
      </c>
      <c r="H16" s="603"/>
      <c r="I16" s="603"/>
      <c r="J16" s="514">
        <v>136</v>
      </c>
    </row>
    <row r="17" spans="1:10" s="165" customFormat="1" ht="12" customHeight="1">
      <c r="A17" s="113">
        <v>211</v>
      </c>
      <c r="B17" s="384" t="s">
        <v>152</v>
      </c>
      <c r="C17" s="112" t="s">
        <v>150</v>
      </c>
      <c r="D17" s="427">
        <v>4</v>
      </c>
      <c r="E17" s="410">
        <v>31.05</v>
      </c>
      <c r="F17" s="403">
        <v>124.2</v>
      </c>
      <c r="G17" s="602">
        <f t="shared" si="0"/>
        <v>124.2</v>
      </c>
      <c r="H17" s="603"/>
      <c r="I17" s="603"/>
      <c r="J17" s="514">
        <v>124.2</v>
      </c>
    </row>
    <row r="18" spans="1:10" s="165" customFormat="1" ht="12" customHeight="1">
      <c r="A18" s="113">
        <v>211</v>
      </c>
      <c r="B18" s="384" t="s">
        <v>153</v>
      </c>
      <c r="C18" s="112" t="s">
        <v>154</v>
      </c>
      <c r="D18" s="427">
        <v>1</v>
      </c>
      <c r="E18" s="410">
        <v>32.2</v>
      </c>
      <c r="F18" s="403">
        <v>32.2</v>
      </c>
      <c r="G18" s="602">
        <f t="shared" si="0"/>
        <v>32.2</v>
      </c>
      <c r="H18" s="603"/>
      <c r="I18" s="603"/>
      <c r="J18" s="514">
        <v>32.2</v>
      </c>
    </row>
    <row r="19" spans="1:10" s="165" customFormat="1" ht="12" customHeight="1">
      <c r="A19" s="113">
        <v>211</v>
      </c>
      <c r="B19" s="384" t="s">
        <v>155</v>
      </c>
      <c r="C19" s="112" t="s">
        <v>156</v>
      </c>
      <c r="D19" s="427">
        <v>3</v>
      </c>
      <c r="E19" s="410">
        <v>6.325</v>
      </c>
      <c r="F19" s="403">
        <v>18.975</v>
      </c>
      <c r="G19" s="602">
        <f t="shared" si="0"/>
        <v>18.975</v>
      </c>
      <c r="H19" s="603"/>
      <c r="I19" s="603"/>
      <c r="J19" s="514">
        <v>18.975</v>
      </c>
    </row>
    <row r="20" spans="1:10" s="165" customFormat="1" ht="12.75">
      <c r="A20" s="113">
        <v>211</v>
      </c>
      <c r="B20" s="384" t="s">
        <v>147</v>
      </c>
      <c r="C20" s="112" t="s">
        <v>157</v>
      </c>
      <c r="D20" s="427">
        <v>12</v>
      </c>
      <c r="E20" s="410">
        <v>9.2</v>
      </c>
      <c r="F20" s="403">
        <v>110.4</v>
      </c>
      <c r="G20" s="602">
        <f t="shared" si="0"/>
        <v>110.4</v>
      </c>
      <c r="H20" s="603"/>
      <c r="I20" s="603"/>
      <c r="J20" s="514">
        <v>110.4</v>
      </c>
    </row>
    <row r="21" spans="1:10" s="165" customFormat="1" ht="12.75">
      <c r="A21" s="114">
        <v>211</v>
      </c>
      <c r="B21" s="384" t="s">
        <v>155</v>
      </c>
      <c r="C21" s="112" t="s">
        <v>158</v>
      </c>
      <c r="D21" s="427">
        <v>4</v>
      </c>
      <c r="E21" s="410">
        <v>8.05</v>
      </c>
      <c r="F21" s="403">
        <v>32.2</v>
      </c>
      <c r="G21" s="602">
        <f t="shared" si="0"/>
        <v>32.2</v>
      </c>
      <c r="H21" s="603"/>
      <c r="I21" s="603"/>
      <c r="J21" s="514">
        <v>32.2</v>
      </c>
    </row>
    <row r="22" spans="1:10" s="165" customFormat="1" ht="12.75">
      <c r="A22" s="113">
        <v>211</v>
      </c>
      <c r="B22" s="384" t="s">
        <v>159</v>
      </c>
      <c r="C22" s="112" t="s">
        <v>160</v>
      </c>
      <c r="D22" s="427">
        <v>8</v>
      </c>
      <c r="E22" s="410">
        <v>14.95</v>
      </c>
      <c r="F22" s="403">
        <v>119.6</v>
      </c>
      <c r="G22" s="602">
        <f t="shared" si="0"/>
        <v>119.6</v>
      </c>
      <c r="H22" s="603"/>
      <c r="I22" s="603"/>
      <c r="J22" s="514">
        <v>119.6</v>
      </c>
    </row>
    <row r="23" spans="1:10" s="165" customFormat="1" ht="12.75">
      <c r="A23" s="113">
        <v>211</v>
      </c>
      <c r="B23" s="384" t="s">
        <v>161</v>
      </c>
      <c r="C23" s="112" t="s">
        <v>162</v>
      </c>
      <c r="D23" s="427">
        <v>1</v>
      </c>
      <c r="E23" s="410">
        <v>172.5</v>
      </c>
      <c r="F23" s="403">
        <v>172.5</v>
      </c>
      <c r="G23" s="602">
        <f t="shared" si="0"/>
        <v>172.5</v>
      </c>
      <c r="H23" s="603"/>
      <c r="I23" s="603"/>
      <c r="J23" s="514">
        <v>172.5</v>
      </c>
    </row>
    <row r="24" spans="1:10" s="165" customFormat="1" ht="24">
      <c r="A24" s="113">
        <v>211</v>
      </c>
      <c r="B24" s="384" t="s">
        <v>163</v>
      </c>
      <c r="C24" s="112" t="s">
        <v>164</v>
      </c>
      <c r="D24" s="427">
        <v>4</v>
      </c>
      <c r="E24" s="410">
        <v>20.7</v>
      </c>
      <c r="F24" s="403">
        <v>82.8</v>
      </c>
      <c r="G24" s="602">
        <f t="shared" si="0"/>
        <v>82.8</v>
      </c>
      <c r="H24" s="603"/>
      <c r="I24" s="603"/>
      <c r="J24" s="514">
        <v>82.8</v>
      </c>
    </row>
    <row r="25" spans="1:10" s="165" customFormat="1" ht="12.75">
      <c r="A25" s="19" t="s">
        <v>165</v>
      </c>
      <c r="B25" s="386"/>
      <c r="C25" s="16"/>
      <c r="D25" s="428"/>
      <c r="E25" s="412"/>
      <c r="F25" s="407">
        <v>1312.45</v>
      </c>
      <c r="G25" s="604"/>
      <c r="H25" s="605"/>
      <c r="I25" s="605"/>
      <c r="J25" s="517">
        <v>1312.45</v>
      </c>
    </row>
    <row r="26" spans="1:10" s="165" customFormat="1" ht="12.75">
      <c r="A26" s="114">
        <v>221</v>
      </c>
      <c r="B26" s="384" t="s">
        <v>169</v>
      </c>
      <c r="C26" s="112" t="s">
        <v>170</v>
      </c>
      <c r="D26" s="427">
        <v>3</v>
      </c>
      <c r="E26" s="410">
        <v>28.75</v>
      </c>
      <c r="F26" s="403">
        <v>86.25</v>
      </c>
      <c r="G26" s="602">
        <f t="shared" si="0"/>
        <v>86.25</v>
      </c>
      <c r="H26" s="603"/>
      <c r="I26" s="603"/>
      <c r="J26" s="514">
        <v>86.25</v>
      </c>
    </row>
    <row r="27" spans="1:10" s="165" customFormat="1" ht="12.75">
      <c r="A27" s="19" t="s">
        <v>171</v>
      </c>
      <c r="B27" s="386"/>
      <c r="C27" s="16"/>
      <c r="D27" s="428"/>
      <c r="E27" s="412"/>
      <c r="F27" s="407">
        <v>86.25</v>
      </c>
      <c r="G27" s="604"/>
      <c r="H27" s="605"/>
      <c r="I27" s="605"/>
      <c r="J27" s="517">
        <v>86.25</v>
      </c>
    </row>
    <row r="28" spans="1:10" s="165" customFormat="1" ht="12.75">
      <c r="A28" s="113">
        <v>222</v>
      </c>
      <c r="B28" s="384" t="s">
        <v>169</v>
      </c>
      <c r="C28" s="112" t="s">
        <v>173</v>
      </c>
      <c r="D28" s="427">
        <v>12</v>
      </c>
      <c r="E28" s="410">
        <v>419.75</v>
      </c>
      <c r="F28" s="410">
        <v>5037</v>
      </c>
      <c r="G28" s="602">
        <f t="shared" si="0"/>
        <v>5037</v>
      </c>
      <c r="H28" s="603"/>
      <c r="I28" s="603"/>
      <c r="J28" s="514">
        <v>5037</v>
      </c>
    </row>
    <row r="29" spans="1:10" s="165" customFormat="1" ht="12.75">
      <c r="A29" s="113">
        <v>222</v>
      </c>
      <c r="B29" s="384" t="s">
        <v>169</v>
      </c>
      <c r="C29" s="112" t="s">
        <v>174</v>
      </c>
      <c r="D29" s="427">
        <v>6</v>
      </c>
      <c r="E29" s="410">
        <v>189.75</v>
      </c>
      <c r="F29" s="410">
        <v>1138.5</v>
      </c>
      <c r="G29" s="602">
        <f t="shared" si="0"/>
        <v>1138.5</v>
      </c>
      <c r="H29" s="603"/>
      <c r="I29" s="603"/>
      <c r="J29" s="514">
        <v>1138.5</v>
      </c>
    </row>
    <row r="30" spans="1:10" s="165" customFormat="1" ht="12.75">
      <c r="A30" s="113">
        <v>222</v>
      </c>
      <c r="B30" s="384" t="s">
        <v>175</v>
      </c>
      <c r="C30" s="112" t="s">
        <v>177</v>
      </c>
      <c r="D30" s="427">
        <v>3</v>
      </c>
      <c r="E30" s="410">
        <v>115</v>
      </c>
      <c r="F30" s="410">
        <v>345</v>
      </c>
      <c r="G30" s="602">
        <f t="shared" si="0"/>
        <v>345</v>
      </c>
      <c r="H30" s="603"/>
      <c r="I30" s="603"/>
      <c r="J30" s="514">
        <v>345</v>
      </c>
    </row>
    <row r="31" spans="1:10" s="165" customFormat="1" ht="12.75">
      <c r="A31" s="113">
        <v>222</v>
      </c>
      <c r="B31" s="384" t="s">
        <v>169</v>
      </c>
      <c r="C31" s="112" t="s">
        <v>180</v>
      </c>
      <c r="D31" s="427">
        <v>19</v>
      </c>
      <c r="E31" s="410">
        <v>345</v>
      </c>
      <c r="F31" s="410">
        <v>6555</v>
      </c>
      <c r="G31" s="602">
        <f t="shared" si="0"/>
        <v>6555</v>
      </c>
      <c r="H31" s="603"/>
      <c r="I31" s="603"/>
      <c r="J31" s="514">
        <v>6555</v>
      </c>
    </row>
    <row r="32" spans="1:10" s="165" customFormat="1" ht="12.75">
      <c r="A32" s="113">
        <v>222</v>
      </c>
      <c r="B32" s="384" t="s">
        <v>169</v>
      </c>
      <c r="C32" s="112" t="s">
        <v>181</v>
      </c>
      <c r="D32" s="427">
        <v>24</v>
      </c>
      <c r="E32" s="410">
        <v>172.5</v>
      </c>
      <c r="F32" s="410">
        <v>4140</v>
      </c>
      <c r="G32" s="602">
        <f t="shared" si="0"/>
        <v>4140</v>
      </c>
      <c r="H32" s="603"/>
      <c r="I32" s="603"/>
      <c r="J32" s="514">
        <v>4140</v>
      </c>
    </row>
    <row r="33" spans="1:10" s="165" customFormat="1" ht="12.75">
      <c r="A33" s="113">
        <v>222</v>
      </c>
      <c r="B33" s="384" t="s">
        <v>169</v>
      </c>
      <c r="C33" s="112" t="s">
        <v>182</v>
      </c>
      <c r="D33" s="427">
        <v>6</v>
      </c>
      <c r="E33" s="410">
        <v>28.75</v>
      </c>
      <c r="F33" s="410">
        <v>172.5</v>
      </c>
      <c r="G33" s="602">
        <f t="shared" si="0"/>
        <v>172.5</v>
      </c>
      <c r="H33" s="603"/>
      <c r="I33" s="603"/>
      <c r="J33" s="514">
        <v>172.5</v>
      </c>
    </row>
    <row r="34" spans="1:10" s="165" customFormat="1" ht="12.75">
      <c r="A34" s="113">
        <v>222</v>
      </c>
      <c r="B34" s="384" t="s">
        <v>169</v>
      </c>
      <c r="C34" s="112" t="s">
        <v>183</v>
      </c>
      <c r="D34" s="427">
        <v>1</v>
      </c>
      <c r="E34" s="410">
        <v>46</v>
      </c>
      <c r="F34" s="410">
        <v>46</v>
      </c>
      <c r="G34" s="602">
        <f t="shared" si="0"/>
        <v>46</v>
      </c>
      <c r="H34" s="603"/>
      <c r="I34" s="603"/>
      <c r="J34" s="514">
        <v>46</v>
      </c>
    </row>
    <row r="35" spans="1:10" s="165" customFormat="1" ht="12.75">
      <c r="A35" s="113">
        <v>222</v>
      </c>
      <c r="B35" s="384" t="s">
        <v>169</v>
      </c>
      <c r="C35" s="112" t="s">
        <v>184</v>
      </c>
      <c r="D35" s="427">
        <v>4</v>
      </c>
      <c r="E35" s="410">
        <v>32.2</v>
      </c>
      <c r="F35" s="410">
        <v>128.8</v>
      </c>
      <c r="G35" s="602">
        <f t="shared" si="0"/>
        <v>128.8</v>
      </c>
      <c r="H35" s="603"/>
      <c r="I35" s="603"/>
      <c r="J35" s="514">
        <v>128.8</v>
      </c>
    </row>
    <row r="36" spans="1:10" s="165" customFormat="1" ht="12.75">
      <c r="A36" s="113">
        <v>222</v>
      </c>
      <c r="B36" s="384" t="s">
        <v>175</v>
      </c>
      <c r="C36" s="112" t="s">
        <v>186</v>
      </c>
      <c r="D36" s="427">
        <v>6</v>
      </c>
      <c r="E36" s="410">
        <v>34.5</v>
      </c>
      <c r="F36" s="410">
        <v>207</v>
      </c>
      <c r="G36" s="602">
        <f t="shared" si="0"/>
        <v>207</v>
      </c>
      <c r="H36" s="603"/>
      <c r="I36" s="603"/>
      <c r="J36" s="514">
        <v>207</v>
      </c>
    </row>
    <row r="37" spans="1:10" s="165" customFormat="1" ht="12.75">
      <c r="A37" s="113">
        <v>222</v>
      </c>
      <c r="B37" s="384" t="s">
        <v>175</v>
      </c>
      <c r="C37" s="112" t="s">
        <v>187</v>
      </c>
      <c r="D37" s="427">
        <v>25</v>
      </c>
      <c r="E37" s="410">
        <v>8.05</v>
      </c>
      <c r="F37" s="410">
        <v>201.25</v>
      </c>
      <c r="G37" s="602">
        <f t="shared" si="0"/>
        <v>201.25</v>
      </c>
      <c r="H37" s="603"/>
      <c r="I37" s="603"/>
      <c r="J37" s="514">
        <v>201.25</v>
      </c>
    </row>
    <row r="38" spans="1:10" s="165" customFormat="1" ht="12.75">
      <c r="A38" s="113">
        <v>222</v>
      </c>
      <c r="B38" s="384" t="s">
        <v>169</v>
      </c>
      <c r="C38" s="112" t="s">
        <v>189</v>
      </c>
      <c r="D38" s="427">
        <v>19</v>
      </c>
      <c r="E38" s="410">
        <v>207</v>
      </c>
      <c r="F38" s="410">
        <v>3933</v>
      </c>
      <c r="G38" s="602">
        <f t="shared" si="0"/>
        <v>3933</v>
      </c>
      <c r="H38" s="603"/>
      <c r="I38" s="603"/>
      <c r="J38" s="514">
        <v>3933</v>
      </c>
    </row>
    <row r="39" spans="1:10" s="165" customFormat="1" ht="12.75">
      <c r="A39" s="113">
        <v>222</v>
      </c>
      <c r="B39" s="384" t="s">
        <v>169</v>
      </c>
      <c r="C39" s="112" t="s">
        <v>190</v>
      </c>
      <c r="D39" s="427">
        <v>8</v>
      </c>
      <c r="E39" s="410">
        <v>287.5</v>
      </c>
      <c r="F39" s="410">
        <v>2300</v>
      </c>
      <c r="G39" s="602">
        <f t="shared" si="0"/>
        <v>2300</v>
      </c>
      <c r="H39" s="603"/>
      <c r="I39" s="603"/>
      <c r="J39" s="514">
        <v>2300</v>
      </c>
    </row>
    <row r="40" spans="1:10" s="165" customFormat="1" ht="12.75">
      <c r="A40" s="113">
        <v>222</v>
      </c>
      <c r="B40" s="384" t="s">
        <v>175</v>
      </c>
      <c r="C40" s="112" t="s">
        <v>195</v>
      </c>
      <c r="D40" s="427">
        <v>22</v>
      </c>
      <c r="E40" s="410">
        <v>195.5</v>
      </c>
      <c r="F40" s="410">
        <v>4301</v>
      </c>
      <c r="G40" s="602">
        <f t="shared" si="0"/>
        <v>4301</v>
      </c>
      <c r="H40" s="603"/>
      <c r="I40" s="603"/>
      <c r="J40" s="514">
        <v>4301</v>
      </c>
    </row>
    <row r="41" spans="1:10" s="165" customFormat="1" ht="12.75">
      <c r="A41" s="19" t="s">
        <v>196</v>
      </c>
      <c r="B41" s="386"/>
      <c r="C41" s="16"/>
      <c r="D41" s="428"/>
      <c r="E41" s="412"/>
      <c r="F41" s="407">
        <v>28505.05</v>
      </c>
      <c r="G41" s="604"/>
      <c r="H41" s="605"/>
      <c r="I41" s="605"/>
      <c r="J41" s="517">
        <v>28505.05</v>
      </c>
    </row>
    <row r="42" spans="1:10" s="165" customFormat="1" ht="12.75">
      <c r="A42" s="113">
        <v>223</v>
      </c>
      <c r="B42" s="384" t="s">
        <v>169</v>
      </c>
      <c r="C42" s="112" t="s">
        <v>198</v>
      </c>
      <c r="D42" s="427">
        <v>7</v>
      </c>
      <c r="E42" s="410">
        <v>9.775</v>
      </c>
      <c r="F42" s="403">
        <v>68.425</v>
      </c>
      <c r="G42" s="602">
        <f t="shared" si="0"/>
        <v>68.425</v>
      </c>
      <c r="H42" s="603"/>
      <c r="I42" s="603"/>
      <c r="J42" s="514">
        <v>68.425</v>
      </c>
    </row>
    <row r="43" spans="1:10" s="165" customFormat="1" ht="12.75">
      <c r="A43" s="19" t="s">
        <v>200</v>
      </c>
      <c r="B43" s="386"/>
      <c r="C43" s="16"/>
      <c r="D43" s="428"/>
      <c r="E43" s="412"/>
      <c r="F43" s="407">
        <v>68.425</v>
      </c>
      <c r="G43" s="604"/>
      <c r="H43" s="605"/>
      <c r="I43" s="605"/>
      <c r="J43" s="517">
        <v>68.425</v>
      </c>
    </row>
    <row r="44" spans="1:10" s="165" customFormat="1" ht="12.75">
      <c r="A44" s="114">
        <v>233</v>
      </c>
      <c r="B44" s="389" t="s">
        <v>169</v>
      </c>
      <c r="C44" s="112" t="s">
        <v>216</v>
      </c>
      <c r="D44" s="427">
        <v>100</v>
      </c>
      <c r="E44" s="410">
        <v>5.175</v>
      </c>
      <c r="F44" s="403">
        <v>517.5</v>
      </c>
      <c r="G44" s="602">
        <f aca="true" t="shared" si="1" ref="G44:G70">+F44</f>
        <v>517.5</v>
      </c>
      <c r="H44" s="603"/>
      <c r="I44" s="603"/>
      <c r="J44" s="514">
        <v>517.5</v>
      </c>
    </row>
    <row r="45" spans="1:10" s="165" customFormat="1" ht="12.75">
      <c r="A45" s="113">
        <v>233</v>
      </c>
      <c r="B45" s="384" t="s">
        <v>169</v>
      </c>
      <c r="C45" s="112" t="s">
        <v>217</v>
      </c>
      <c r="D45" s="427">
        <v>492</v>
      </c>
      <c r="E45" s="410">
        <v>0.92</v>
      </c>
      <c r="F45" s="403">
        <v>452.64</v>
      </c>
      <c r="G45" s="602">
        <f t="shared" si="1"/>
        <v>452.64</v>
      </c>
      <c r="H45" s="603"/>
      <c r="I45" s="603"/>
      <c r="J45" s="514">
        <v>452.64</v>
      </c>
    </row>
    <row r="46" spans="1:10" s="165" customFormat="1" ht="12.75">
      <c r="A46" s="113">
        <v>233</v>
      </c>
      <c r="B46" s="384" t="s">
        <v>169</v>
      </c>
      <c r="C46" s="112" t="s">
        <v>218</v>
      </c>
      <c r="D46" s="427">
        <v>4000</v>
      </c>
      <c r="E46" s="410">
        <v>1.955</v>
      </c>
      <c r="F46" s="403">
        <v>7820</v>
      </c>
      <c r="G46" s="602">
        <f t="shared" si="1"/>
        <v>7820</v>
      </c>
      <c r="H46" s="603"/>
      <c r="I46" s="603"/>
      <c r="J46" s="514">
        <v>7820</v>
      </c>
    </row>
    <row r="47" spans="1:10" s="165" customFormat="1" ht="12" customHeight="1">
      <c r="A47" s="113">
        <v>233</v>
      </c>
      <c r="B47" s="384" t="s">
        <v>169</v>
      </c>
      <c r="C47" s="112" t="s">
        <v>221</v>
      </c>
      <c r="D47" s="427">
        <v>480</v>
      </c>
      <c r="E47" s="410">
        <v>4.14</v>
      </c>
      <c r="F47" s="403">
        <v>1987.2</v>
      </c>
      <c r="G47" s="602">
        <f t="shared" si="1"/>
        <v>1987.2</v>
      </c>
      <c r="H47" s="603"/>
      <c r="I47" s="603"/>
      <c r="J47" s="514">
        <v>1987.2</v>
      </c>
    </row>
    <row r="48" spans="1:10" s="165" customFormat="1" ht="12.75">
      <c r="A48" s="18" t="s">
        <v>228</v>
      </c>
      <c r="B48" s="125"/>
      <c r="C48" s="16"/>
      <c r="D48" s="428"/>
      <c r="E48" s="412"/>
      <c r="F48" s="407">
        <v>10777.34</v>
      </c>
      <c r="G48" s="604"/>
      <c r="H48" s="605"/>
      <c r="I48" s="605"/>
      <c r="J48" s="517">
        <v>10777.34</v>
      </c>
    </row>
    <row r="49" spans="1:10" s="165" customFormat="1" ht="12.75">
      <c r="A49" s="113">
        <v>234</v>
      </c>
      <c r="B49" s="384" t="s">
        <v>229</v>
      </c>
      <c r="C49" s="112" t="s">
        <v>230</v>
      </c>
      <c r="D49" s="427">
        <v>4</v>
      </c>
      <c r="E49" s="410">
        <v>4.3125</v>
      </c>
      <c r="F49" s="403">
        <v>17.25</v>
      </c>
      <c r="G49" s="602">
        <f t="shared" si="1"/>
        <v>17.25</v>
      </c>
      <c r="H49" s="603"/>
      <c r="I49" s="603"/>
      <c r="J49" s="514">
        <v>17.25</v>
      </c>
    </row>
    <row r="50" spans="1:10" s="165" customFormat="1" ht="12.75">
      <c r="A50" s="113">
        <v>234</v>
      </c>
      <c r="B50" s="384" t="s">
        <v>169</v>
      </c>
      <c r="C50" s="112" t="s">
        <v>231</v>
      </c>
      <c r="D50" s="427">
        <v>10</v>
      </c>
      <c r="E50" s="410">
        <v>3.4844999999999997</v>
      </c>
      <c r="F50" s="403">
        <v>34.845</v>
      </c>
      <c r="G50" s="602">
        <f t="shared" si="1"/>
        <v>34.845</v>
      </c>
      <c r="H50" s="603"/>
      <c r="I50" s="603"/>
      <c r="J50" s="514">
        <v>34.845</v>
      </c>
    </row>
    <row r="51" spans="1:10" s="165" customFormat="1" ht="12.75">
      <c r="A51" s="113">
        <v>234</v>
      </c>
      <c r="B51" s="384" t="s">
        <v>169</v>
      </c>
      <c r="C51" s="112" t="s">
        <v>232</v>
      </c>
      <c r="D51" s="427">
        <v>10</v>
      </c>
      <c r="E51" s="410">
        <v>3.795</v>
      </c>
      <c r="F51" s="403">
        <v>37.95</v>
      </c>
      <c r="G51" s="602">
        <f t="shared" si="1"/>
        <v>37.95</v>
      </c>
      <c r="H51" s="603"/>
      <c r="I51" s="603"/>
      <c r="J51" s="514">
        <v>37.95</v>
      </c>
    </row>
    <row r="52" spans="1:10" s="165" customFormat="1" ht="12.75">
      <c r="A52" s="113">
        <v>234</v>
      </c>
      <c r="B52" s="384" t="s">
        <v>233</v>
      </c>
      <c r="C52" s="112" t="s">
        <v>234</v>
      </c>
      <c r="D52" s="427">
        <v>20</v>
      </c>
      <c r="E52" s="410">
        <v>1.495</v>
      </c>
      <c r="F52" s="403">
        <v>29.9</v>
      </c>
      <c r="G52" s="602">
        <f t="shared" si="1"/>
        <v>29.9</v>
      </c>
      <c r="H52" s="603"/>
      <c r="I52" s="603"/>
      <c r="J52" s="514">
        <v>29.9</v>
      </c>
    </row>
    <row r="53" spans="1:10" s="165" customFormat="1" ht="12.75">
      <c r="A53" s="113">
        <v>234</v>
      </c>
      <c r="B53" s="384" t="s">
        <v>235</v>
      </c>
      <c r="C53" s="112" t="s">
        <v>236</v>
      </c>
      <c r="D53" s="427">
        <v>1</v>
      </c>
      <c r="E53" s="410">
        <v>5.75</v>
      </c>
      <c r="F53" s="403">
        <v>5.75</v>
      </c>
      <c r="G53" s="602">
        <f t="shared" si="1"/>
        <v>5.75</v>
      </c>
      <c r="H53" s="603"/>
      <c r="I53" s="603"/>
      <c r="J53" s="514">
        <v>5.75</v>
      </c>
    </row>
    <row r="54" spans="1:10" s="165" customFormat="1" ht="12.75">
      <c r="A54" s="113">
        <v>234</v>
      </c>
      <c r="B54" s="384" t="s">
        <v>237</v>
      </c>
      <c r="C54" s="112" t="s">
        <v>238</v>
      </c>
      <c r="D54" s="427">
        <v>1</v>
      </c>
      <c r="E54" s="410">
        <v>3.45</v>
      </c>
      <c r="F54" s="403">
        <v>3.45</v>
      </c>
      <c r="G54" s="602">
        <f t="shared" si="1"/>
        <v>3.45</v>
      </c>
      <c r="H54" s="603"/>
      <c r="I54" s="603"/>
      <c r="J54" s="514">
        <v>3.45</v>
      </c>
    </row>
    <row r="55" spans="1:10" s="165" customFormat="1" ht="12.75">
      <c r="A55" s="113">
        <v>234</v>
      </c>
      <c r="B55" s="389" t="s">
        <v>239</v>
      </c>
      <c r="C55" s="112" t="s">
        <v>242</v>
      </c>
      <c r="D55" s="427">
        <v>1</v>
      </c>
      <c r="E55" s="410">
        <v>105.8</v>
      </c>
      <c r="F55" s="403">
        <v>105.8</v>
      </c>
      <c r="G55" s="602">
        <f t="shared" si="1"/>
        <v>105.8</v>
      </c>
      <c r="H55" s="603"/>
      <c r="I55" s="603"/>
      <c r="J55" s="514">
        <v>105.8</v>
      </c>
    </row>
    <row r="56" spans="1:10" s="165" customFormat="1" ht="12.75">
      <c r="A56" s="113">
        <v>234</v>
      </c>
      <c r="B56" s="389" t="s">
        <v>239</v>
      </c>
      <c r="C56" s="112" t="s">
        <v>243</v>
      </c>
      <c r="D56" s="427">
        <v>2</v>
      </c>
      <c r="E56" s="410">
        <v>96.6</v>
      </c>
      <c r="F56" s="403">
        <v>193.2</v>
      </c>
      <c r="G56" s="602">
        <f t="shared" si="1"/>
        <v>193.2</v>
      </c>
      <c r="H56" s="603"/>
      <c r="I56" s="603"/>
      <c r="J56" s="514">
        <v>193.2</v>
      </c>
    </row>
    <row r="57" spans="1:10" s="165" customFormat="1" ht="12.75">
      <c r="A57" s="113">
        <v>234</v>
      </c>
      <c r="B57" s="389" t="s">
        <v>239</v>
      </c>
      <c r="C57" s="112" t="s">
        <v>244</v>
      </c>
      <c r="D57" s="427">
        <v>2</v>
      </c>
      <c r="E57" s="410">
        <v>79.35</v>
      </c>
      <c r="F57" s="403">
        <v>158.7</v>
      </c>
      <c r="G57" s="602">
        <f t="shared" si="1"/>
        <v>158.7</v>
      </c>
      <c r="H57" s="603"/>
      <c r="I57" s="603"/>
      <c r="J57" s="514">
        <v>158.7</v>
      </c>
    </row>
    <row r="58" spans="1:10" s="165" customFormat="1" ht="12.75">
      <c r="A58" s="113">
        <v>234</v>
      </c>
      <c r="B58" s="389" t="s">
        <v>239</v>
      </c>
      <c r="C58" s="112" t="s">
        <v>245</v>
      </c>
      <c r="D58" s="427">
        <v>2</v>
      </c>
      <c r="E58" s="410">
        <v>57.5</v>
      </c>
      <c r="F58" s="403">
        <v>115</v>
      </c>
      <c r="G58" s="602">
        <f t="shared" si="1"/>
        <v>115</v>
      </c>
      <c r="H58" s="603"/>
      <c r="I58" s="603"/>
      <c r="J58" s="514">
        <v>115</v>
      </c>
    </row>
    <row r="59" spans="1:10" s="165" customFormat="1" ht="12.75">
      <c r="A59" s="113">
        <v>234</v>
      </c>
      <c r="B59" s="384" t="s">
        <v>246</v>
      </c>
      <c r="C59" s="112" t="s">
        <v>247</v>
      </c>
      <c r="D59" s="427">
        <v>2</v>
      </c>
      <c r="E59" s="410">
        <v>35</v>
      </c>
      <c r="F59" s="403">
        <v>70</v>
      </c>
      <c r="G59" s="602">
        <f t="shared" si="1"/>
        <v>70</v>
      </c>
      <c r="H59" s="603"/>
      <c r="I59" s="603"/>
      <c r="J59" s="514">
        <v>70</v>
      </c>
    </row>
    <row r="60" spans="1:10" s="165" customFormat="1" ht="12.75">
      <c r="A60" s="113">
        <v>234</v>
      </c>
      <c r="B60" s="384" t="s">
        <v>248</v>
      </c>
      <c r="C60" s="112" t="s">
        <v>249</v>
      </c>
      <c r="D60" s="427">
        <v>2</v>
      </c>
      <c r="E60" s="410">
        <v>40.25</v>
      </c>
      <c r="F60" s="403">
        <v>80.5</v>
      </c>
      <c r="G60" s="602">
        <f t="shared" si="1"/>
        <v>80.5</v>
      </c>
      <c r="H60" s="603"/>
      <c r="I60" s="603"/>
      <c r="J60" s="514">
        <v>80.5</v>
      </c>
    </row>
    <row r="61" spans="1:10" s="165" customFormat="1" ht="12.75">
      <c r="A61" s="113">
        <v>234</v>
      </c>
      <c r="B61" s="384" t="s">
        <v>248</v>
      </c>
      <c r="C61" s="112" t="s">
        <v>250</v>
      </c>
      <c r="D61" s="427">
        <v>1</v>
      </c>
      <c r="E61" s="410">
        <v>46</v>
      </c>
      <c r="F61" s="403">
        <v>46</v>
      </c>
      <c r="G61" s="602">
        <f t="shared" si="1"/>
        <v>46</v>
      </c>
      <c r="H61" s="603"/>
      <c r="I61" s="603"/>
      <c r="J61" s="514">
        <v>46</v>
      </c>
    </row>
    <row r="62" spans="1:10" s="165" customFormat="1" ht="12.75">
      <c r="A62" s="113">
        <v>234</v>
      </c>
      <c r="B62" s="384" t="s">
        <v>246</v>
      </c>
      <c r="C62" s="112" t="s">
        <v>251</v>
      </c>
      <c r="D62" s="427">
        <v>1</v>
      </c>
      <c r="E62" s="410">
        <v>39</v>
      </c>
      <c r="F62" s="403">
        <v>39</v>
      </c>
      <c r="G62" s="602">
        <f t="shared" si="1"/>
        <v>39</v>
      </c>
      <c r="H62" s="603"/>
      <c r="I62" s="603"/>
      <c r="J62" s="514">
        <v>39</v>
      </c>
    </row>
    <row r="63" spans="1:10" s="165" customFormat="1" ht="12.75">
      <c r="A63" s="18" t="s">
        <v>252</v>
      </c>
      <c r="B63" s="125"/>
      <c r="C63" s="16"/>
      <c r="D63" s="428"/>
      <c r="E63" s="412"/>
      <c r="F63" s="407">
        <v>937.345</v>
      </c>
      <c r="G63" s="604"/>
      <c r="H63" s="605"/>
      <c r="I63" s="605"/>
      <c r="J63" s="517">
        <v>937.345</v>
      </c>
    </row>
    <row r="64" spans="1:10" s="165" customFormat="1" ht="12.75">
      <c r="A64" s="113">
        <v>244</v>
      </c>
      <c r="B64" s="384" t="s">
        <v>169</v>
      </c>
      <c r="C64" s="112" t="s">
        <v>256</v>
      </c>
      <c r="D64" s="427">
        <v>19</v>
      </c>
      <c r="E64" s="410">
        <v>300</v>
      </c>
      <c r="F64" s="403">
        <v>5700</v>
      </c>
      <c r="G64" s="602">
        <f t="shared" si="1"/>
        <v>5700</v>
      </c>
      <c r="H64" s="603"/>
      <c r="I64" s="603"/>
      <c r="J64" s="514">
        <v>5700</v>
      </c>
    </row>
    <row r="65" spans="1:10" s="165" customFormat="1" ht="12.75">
      <c r="A65" s="113">
        <v>244</v>
      </c>
      <c r="B65" s="384" t="s">
        <v>169</v>
      </c>
      <c r="C65" s="112" t="s">
        <v>257</v>
      </c>
      <c r="D65" s="427">
        <v>8</v>
      </c>
      <c r="E65" s="410">
        <v>805</v>
      </c>
      <c r="F65" s="403">
        <v>6440</v>
      </c>
      <c r="G65" s="602">
        <f t="shared" si="1"/>
        <v>6440</v>
      </c>
      <c r="H65" s="603"/>
      <c r="I65" s="603"/>
      <c r="J65" s="514">
        <v>6440</v>
      </c>
    </row>
    <row r="66" spans="1:10" s="165" customFormat="1" ht="12.75">
      <c r="A66" s="21" t="s">
        <v>259</v>
      </c>
      <c r="B66" s="386"/>
      <c r="C66" s="16"/>
      <c r="D66" s="428"/>
      <c r="E66" s="412"/>
      <c r="F66" s="412">
        <v>12140</v>
      </c>
      <c r="G66" s="604"/>
      <c r="H66" s="605"/>
      <c r="I66" s="605"/>
      <c r="J66" s="517">
        <v>12140</v>
      </c>
    </row>
    <row r="67" spans="1:10" s="165" customFormat="1" ht="12.75">
      <c r="A67" s="113">
        <v>255</v>
      </c>
      <c r="B67" s="384" t="s">
        <v>169</v>
      </c>
      <c r="C67" s="112" t="s">
        <v>267</v>
      </c>
      <c r="D67" s="427">
        <v>30</v>
      </c>
      <c r="E67" s="410">
        <v>18.4</v>
      </c>
      <c r="F67" s="403">
        <v>552</v>
      </c>
      <c r="G67" s="602">
        <f t="shared" si="1"/>
        <v>552</v>
      </c>
      <c r="H67" s="603"/>
      <c r="I67" s="603"/>
      <c r="J67" s="514">
        <v>552</v>
      </c>
    </row>
    <row r="68" spans="1:10" s="165" customFormat="1" ht="12.75">
      <c r="A68" s="18" t="s">
        <v>272</v>
      </c>
      <c r="B68" s="125"/>
      <c r="C68" s="16"/>
      <c r="D68" s="428"/>
      <c r="E68" s="412"/>
      <c r="F68" s="407">
        <v>552</v>
      </c>
      <c r="G68" s="604"/>
      <c r="H68" s="605"/>
      <c r="I68" s="605"/>
      <c r="J68" s="517">
        <v>552</v>
      </c>
    </row>
    <row r="69" spans="1:10" s="165" customFormat="1" ht="12.75">
      <c r="A69" s="113">
        <v>256</v>
      </c>
      <c r="B69" s="384" t="s">
        <v>260</v>
      </c>
      <c r="C69" s="112" t="s">
        <v>273</v>
      </c>
      <c r="D69" s="427">
        <v>2889</v>
      </c>
      <c r="E69" s="410">
        <v>4.6</v>
      </c>
      <c r="F69" s="403">
        <v>13289.4</v>
      </c>
      <c r="G69" s="602">
        <f t="shared" si="1"/>
        <v>13289.4</v>
      </c>
      <c r="H69" s="603"/>
      <c r="I69" s="603"/>
      <c r="J69" s="514">
        <v>13289.4</v>
      </c>
    </row>
    <row r="70" spans="1:10" s="165" customFormat="1" ht="12.75">
      <c r="A70" s="113">
        <v>256</v>
      </c>
      <c r="B70" s="384" t="s">
        <v>260</v>
      </c>
      <c r="C70" s="112" t="s">
        <v>274</v>
      </c>
      <c r="D70" s="427">
        <v>68</v>
      </c>
      <c r="E70" s="410">
        <v>46</v>
      </c>
      <c r="F70" s="403">
        <v>3128</v>
      </c>
      <c r="G70" s="602">
        <f t="shared" si="1"/>
        <v>3128</v>
      </c>
      <c r="H70" s="603"/>
      <c r="I70" s="603"/>
      <c r="J70" s="514">
        <v>3128</v>
      </c>
    </row>
    <row r="71" spans="1:10" s="165" customFormat="1" ht="12.75">
      <c r="A71" s="18" t="s">
        <v>275</v>
      </c>
      <c r="B71" s="125"/>
      <c r="C71" s="16"/>
      <c r="D71" s="428"/>
      <c r="E71" s="412"/>
      <c r="F71" s="407">
        <v>16417.4</v>
      </c>
      <c r="G71" s="604"/>
      <c r="H71" s="605"/>
      <c r="I71" s="605"/>
      <c r="J71" s="517">
        <v>16417.4</v>
      </c>
    </row>
    <row r="72" spans="1:10" s="165" customFormat="1" ht="12.75">
      <c r="A72" s="113">
        <v>291</v>
      </c>
      <c r="B72" s="384" t="s">
        <v>285</v>
      </c>
      <c r="C72" s="112" t="s">
        <v>298</v>
      </c>
      <c r="D72" s="427">
        <v>45</v>
      </c>
      <c r="E72" s="410">
        <v>6.325</v>
      </c>
      <c r="F72" s="403">
        <v>284.625</v>
      </c>
      <c r="G72" s="602">
        <f aca="true" t="shared" si="2" ref="G72:G100">+F72</f>
        <v>284.625</v>
      </c>
      <c r="H72" s="603"/>
      <c r="I72" s="603"/>
      <c r="J72" s="514">
        <v>284.625</v>
      </c>
    </row>
    <row r="73" spans="1:10" s="165" customFormat="1" ht="12.75">
      <c r="A73" s="113">
        <v>291</v>
      </c>
      <c r="B73" s="384" t="s">
        <v>260</v>
      </c>
      <c r="C73" s="112" t="s">
        <v>262</v>
      </c>
      <c r="D73" s="427">
        <v>50</v>
      </c>
      <c r="E73" s="410">
        <v>6.9</v>
      </c>
      <c r="F73" s="403">
        <v>345</v>
      </c>
      <c r="G73" s="602">
        <f t="shared" si="2"/>
        <v>345</v>
      </c>
      <c r="H73" s="603"/>
      <c r="I73" s="603"/>
      <c r="J73" s="514">
        <v>345</v>
      </c>
    </row>
    <row r="74" spans="1:10" s="165" customFormat="1" ht="12.75">
      <c r="A74" s="113">
        <v>291</v>
      </c>
      <c r="B74" s="384" t="s">
        <v>300</v>
      </c>
      <c r="C74" s="112" t="s">
        <v>301</v>
      </c>
      <c r="D74" s="427">
        <v>50</v>
      </c>
      <c r="E74" s="410">
        <v>5.75</v>
      </c>
      <c r="F74" s="403">
        <v>287.5</v>
      </c>
      <c r="G74" s="602">
        <f t="shared" si="2"/>
        <v>287.5</v>
      </c>
      <c r="H74" s="603"/>
      <c r="I74" s="603"/>
      <c r="J74" s="514">
        <v>287.5</v>
      </c>
    </row>
    <row r="75" spans="1:10" s="165" customFormat="1" ht="12.75">
      <c r="A75" s="113">
        <v>291</v>
      </c>
      <c r="B75" s="384" t="s">
        <v>285</v>
      </c>
      <c r="C75" s="112" t="s">
        <v>302</v>
      </c>
      <c r="D75" s="427">
        <v>45</v>
      </c>
      <c r="E75" s="410">
        <v>11.5</v>
      </c>
      <c r="F75" s="403">
        <v>517.5</v>
      </c>
      <c r="G75" s="602">
        <f t="shared" si="2"/>
        <v>517.5</v>
      </c>
      <c r="H75" s="603"/>
      <c r="I75" s="603"/>
      <c r="J75" s="514">
        <v>517.5</v>
      </c>
    </row>
    <row r="76" spans="1:10" s="165" customFormat="1" ht="12.75">
      <c r="A76" s="113">
        <v>291</v>
      </c>
      <c r="B76" s="384" t="s">
        <v>285</v>
      </c>
      <c r="C76" s="112" t="s">
        <v>303</v>
      </c>
      <c r="D76" s="427">
        <v>45</v>
      </c>
      <c r="E76" s="410">
        <v>6.9</v>
      </c>
      <c r="F76" s="403">
        <v>310.5</v>
      </c>
      <c r="G76" s="602">
        <f t="shared" si="2"/>
        <v>310.5</v>
      </c>
      <c r="H76" s="603"/>
      <c r="I76" s="603"/>
      <c r="J76" s="514">
        <v>310.5</v>
      </c>
    </row>
    <row r="77" spans="1:10" s="165" customFormat="1" ht="12.75">
      <c r="A77" s="113">
        <v>291</v>
      </c>
      <c r="B77" s="384" t="s">
        <v>285</v>
      </c>
      <c r="C77" s="112" t="s">
        <v>305</v>
      </c>
      <c r="D77" s="427">
        <v>40</v>
      </c>
      <c r="E77" s="410">
        <v>3.45</v>
      </c>
      <c r="F77" s="403">
        <v>138</v>
      </c>
      <c r="G77" s="602">
        <f t="shared" si="2"/>
        <v>138</v>
      </c>
      <c r="H77" s="603"/>
      <c r="I77" s="603"/>
      <c r="J77" s="514">
        <v>138</v>
      </c>
    </row>
    <row r="78" spans="1:10" s="165" customFormat="1" ht="12.75">
      <c r="A78" s="113">
        <v>291</v>
      </c>
      <c r="B78" s="384" t="s">
        <v>285</v>
      </c>
      <c r="C78" s="112" t="s">
        <v>306</v>
      </c>
      <c r="D78" s="427">
        <v>30</v>
      </c>
      <c r="E78" s="410">
        <v>5.75</v>
      </c>
      <c r="F78" s="403">
        <v>172.5</v>
      </c>
      <c r="G78" s="602">
        <f t="shared" si="2"/>
        <v>172.5</v>
      </c>
      <c r="H78" s="603"/>
      <c r="I78" s="603"/>
      <c r="J78" s="514">
        <v>172.5</v>
      </c>
    </row>
    <row r="79" spans="1:10" s="165" customFormat="1" ht="12.75">
      <c r="A79" s="113">
        <v>291</v>
      </c>
      <c r="B79" s="384" t="s">
        <v>285</v>
      </c>
      <c r="C79" s="112" t="s">
        <v>307</v>
      </c>
      <c r="D79" s="427">
        <v>60</v>
      </c>
      <c r="E79" s="410">
        <v>5.175</v>
      </c>
      <c r="F79" s="403">
        <v>310.5</v>
      </c>
      <c r="G79" s="602">
        <f t="shared" si="2"/>
        <v>310.5</v>
      </c>
      <c r="H79" s="603"/>
      <c r="I79" s="603"/>
      <c r="J79" s="514">
        <v>310.5</v>
      </c>
    </row>
    <row r="80" spans="1:10" s="165" customFormat="1" ht="12.75">
      <c r="A80" s="21" t="s">
        <v>308</v>
      </c>
      <c r="B80" s="386"/>
      <c r="C80" s="16"/>
      <c r="D80" s="428"/>
      <c r="E80" s="412"/>
      <c r="F80" s="407">
        <v>2366.125</v>
      </c>
      <c r="G80" s="604"/>
      <c r="H80" s="605"/>
      <c r="I80" s="605"/>
      <c r="J80" s="517">
        <v>2366.125</v>
      </c>
    </row>
    <row r="81" spans="1:10" s="165" customFormat="1" ht="12.75">
      <c r="A81" s="113">
        <v>292</v>
      </c>
      <c r="B81" s="384" t="s">
        <v>309</v>
      </c>
      <c r="C81" s="112" t="s">
        <v>312</v>
      </c>
      <c r="D81" s="427">
        <v>5</v>
      </c>
      <c r="E81" s="419">
        <v>57.5</v>
      </c>
      <c r="F81" s="403">
        <v>287.5</v>
      </c>
      <c r="G81" s="602">
        <f t="shared" si="2"/>
        <v>287.5</v>
      </c>
      <c r="H81" s="603"/>
      <c r="I81" s="603"/>
      <c r="J81" s="514">
        <v>287.5</v>
      </c>
    </row>
    <row r="82" spans="1:10" s="165" customFormat="1" ht="12.75">
      <c r="A82" s="113">
        <v>292</v>
      </c>
      <c r="B82" s="384" t="s">
        <v>309</v>
      </c>
      <c r="C82" s="112" t="s">
        <v>314</v>
      </c>
      <c r="D82" s="427">
        <v>35</v>
      </c>
      <c r="E82" s="419">
        <v>2.8175</v>
      </c>
      <c r="F82" s="403">
        <v>98.6125</v>
      </c>
      <c r="G82" s="602">
        <f t="shared" si="2"/>
        <v>98.6125</v>
      </c>
      <c r="H82" s="603"/>
      <c r="I82" s="603"/>
      <c r="J82" s="514">
        <v>98.6125</v>
      </c>
    </row>
    <row r="83" spans="1:10" s="165" customFormat="1" ht="12.75">
      <c r="A83" s="113">
        <v>292</v>
      </c>
      <c r="B83" s="384" t="s">
        <v>309</v>
      </c>
      <c r="C83" s="112" t="s">
        <v>315</v>
      </c>
      <c r="D83" s="427">
        <v>15</v>
      </c>
      <c r="E83" s="419">
        <v>20.125</v>
      </c>
      <c r="F83" s="403">
        <v>301.875</v>
      </c>
      <c r="G83" s="602">
        <f t="shared" si="2"/>
        <v>301.875</v>
      </c>
      <c r="H83" s="603"/>
      <c r="I83" s="603"/>
      <c r="J83" s="514">
        <v>301.875</v>
      </c>
    </row>
    <row r="84" spans="1:10" s="165" customFormat="1" ht="12.75">
      <c r="A84" s="113">
        <v>292</v>
      </c>
      <c r="B84" s="384" t="s">
        <v>309</v>
      </c>
      <c r="C84" s="112" t="s">
        <v>316</v>
      </c>
      <c r="D84" s="427">
        <v>30</v>
      </c>
      <c r="E84" s="419">
        <v>8.728499999999999</v>
      </c>
      <c r="F84" s="403">
        <v>261.855</v>
      </c>
      <c r="G84" s="602">
        <f t="shared" si="2"/>
        <v>261.855</v>
      </c>
      <c r="H84" s="603"/>
      <c r="I84" s="603"/>
      <c r="J84" s="514">
        <v>261.855</v>
      </c>
    </row>
    <row r="85" spans="1:10" s="165" customFormat="1" ht="12.75">
      <c r="A85" s="113">
        <v>292</v>
      </c>
      <c r="B85" s="384" t="s">
        <v>309</v>
      </c>
      <c r="C85" s="112" t="s">
        <v>317</v>
      </c>
      <c r="D85" s="427">
        <v>30</v>
      </c>
      <c r="E85" s="419">
        <v>13.616</v>
      </c>
      <c r="F85" s="403">
        <v>408.48</v>
      </c>
      <c r="G85" s="602">
        <f t="shared" si="2"/>
        <v>408.48</v>
      </c>
      <c r="H85" s="603"/>
      <c r="I85" s="603"/>
      <c r="J85" s="514">
        <v>408.48</v>
      </c>
    </row>
    <row r="86" spans="1:10" s="165" customFormat="1" ht="12.75">
      <c r="A86" s="113">
        <v>292</v>
      </c>
      <c r="B86" s="384" t="s">
        <v>169</v>
      </c>
      <c r="C86" s="112" t="s">
        <v>318</v>
      </c>
      <c r="D86" s="427">
        <v>50</v>
      </c>
      <c r="E86" s="419">
        <v>0.48299999999999993</v>
      </c>
      <c r="F86" s="403">
        <v>24.15</v>
      </c>
      <c r="G86" s="602">
        <f t="shared" si="2"/>
        <v>24.15</v>
      </c>
      <c r="H86" s="603"/>
      <c r="I86" s="603"/>
      <c r="J86" s="514">
        <v>24.15</v>
      </c>
    </row>
    <row r="87" spans="1:10" s="165" customFormat="1" ht="12.75">
      <c r="A87" s="113">
        <v>292</v>
      </c>
      <c r="B87" s="384" t="s">
        <v>319</v>
      </c>
      <c r="C87" s="112" t="s">
        <v>320</v>
      </c>
      <c r="D87" s="427">
        <v>25</v>
      </c>
      <c r="E87" s="419">
        <v>0.6669999999999999</v>
      </c>
      <c r="F87" s="403">
        <v>16.675</v>
      </c>
      <c r="G87" s="602">
        <f t="shared" si="2"/>
        <v>16.675</v>
      </c>
      <c r="H87" s="603"/>
      <c r="I87" s="603"/>
      <c r="J87" s="514">
        <v>16.675</v>
      </c>
    </row>
    <row r="88" spans="1:10" s="165" customFormat="1" ht="12.75">
      <c r="A88" s="113">
        <v>292</v>
      </c>
      <c r="B88" s="384" t="s">
        <v>319</v>
      </c>
      <c r="C88" s="112" t="s">
        <v>321</v>
      </c>
      <c r="D88" s="427">
        <v>25</v>
      </c>
      <c r="E88" s="419">
        <v>1.4375</v>
      </c>
      <c r="F88" s="403">
        <v>35.9375</v>
      </c>
      <c r="G88" s="602">
        <f t="shared" si="2"/>
        <v>35.9375</v>
      </c>
      <c r="H88" s="603"/>
      <c r="I88" s="603"/>
      <c r="J88" s="514">
        <v>35.9375</v>
      </c>
    </row>
    <row r="89" spans="1:10" s="165" customFormat="1" ht="12.75">
      <c r="A89" s="113">
        <v>292</v>
      </c>
      <c r="B89" s="384" t="s">
        <v>323</v>
      </c>
      <c r="C89" s="112" t="s">
        <v>324</v>
      </c>
      <c r="D89" s="427">
        <v>10</v>
      </c>
      <c r="E89" s="419">
        <v>3.404</v>
      </c>
      <c r="F89" s="403">
        <v>34.04</v>
      </c>
      <c r="G89" s="602">
        <f t="shared" si="2"/>
        <v>34.04</v>
      </c>
      <c r="H89" s="603"/>
      <c r="I89" s="603"/>
      <c r="J89" s="514">
        <v>34.04</v>
      </c>
    </row>
    <row r="90" spans="1:10" s="165" customFormat="1" ht="12.75">
      <c r="A90" s="113">
        <v>292</v>
      </c>
      <c r="B90" s="384" t="s">
        <v>323</v>
      </c>
      <c r="C90" s="112" t="s">
        <v>325</v>
      </c>
      <c r="D90" s="427">
        <v>10</v>
      </c>
      <c r="E90" s="419">
        <v>3.1739999999999995</v>
      </c>
      <c r="F90" s="403">
        <v>31.74</v>
      </c>
      <c r="G90" s="602">
        <f t="shared" si="2"/>
        <v>31.74</v>
      </c>
      <c r="H90" s="603"/>
      <c r="I90" s="603"/>
      <c r="J90" s="514">
        <v>31.74</v>
      </c>
    </row>
    <row r="91" spans="1:10" s="165" customFormat="1" ht="12.75">
      <c r="A91" s="113">
        <v>292</v>
      </c>
      <c r="B91" s="384" t="s">
        <v>323</v>
      </c>
      <c r="C91" s="112" t="s">
        <v>326</v>
      </c>
      <c r="D91" s="427">
        <v>10</v>
      </c>
      <c r="E91" s="419">
        <v>11.258499999999998</v>
      </c>
      <c r="F91" s="403">
        <v>112.585</v>
      </c>
      <c r="G91" s="602">
        <f t="shared" si="2"/>
        <v>112.585</v>
      </c>
      <c r="H91" s="603"/>
      <c r="I91" s="603"/>
      <c r="J91" s="514">
        <v>112.585</v>
      </c>
    </row>
    <row r="92" spans="1:10" s="165" customFormat="1" ht="24">
      <c r="A92" s="113">
        <v>292</v>
      </c>
      <c r="B92" s="384" t="s">
        <v>328</v>
      </c>
      <c r="C92" s="112" t="s">
        <v>329</v>
      </c>
      <c r="D92" s="427">
        <v>15</v>
      </c>
      <c r="E92" s="419">
        <v>39.721</v>
      </c>
      <c r="F92" s="403">
        <v>595.815</v>
      </c>
      <c r="G92" s="602">
        <f t="shared" si="2"/>
        <v>595.815</v>
      </c>
      <c r="H92" s="603"/>
      <c r="I92" s="603"/>
      <c r="J92" s="514">
        <v>595.815</v>
      </c>
    </row>
    <row r="93" spans="1:10" s="165" customFormat="1" ht="24">
      <c r="A93" s="113">
        <v>292</v>
      </c>
      <c r="B93" s="384" t="s">
        <v>309</v>
      </c>
      <c r="C93" s="112" t="s">
        <v>330</v>
      </c>
      <c r="D93" s="427">
        <v>130</v>
      </c>
      <c r="E93" s="419">
        <v>15.525</v>
      </c>
      <c r="F93" s="403">
        <v>2018.25</v>
      </c>
      <c r="G93" s="602">
        <f t="shared" si="2"/>
        <v>2018.25</v>
      </c>
      <c r="H93" s="603"/>
      <c r="I93" s="603"/>
      <c r="J93" s="514">
        <v>2018.25</v>
      </c>
    </row>
    <row r="94" spans="1:10" s="165" customFormat="1" ht="12.75">
      <c r="A94" s="113">
        <v>292</v>
      </c>
      <c r="B94" s="384" t="s">
        <v>309</v>
      </c>
      <c r="C94" s="112" t="s">
        <v>331</v>
      </c>
      <c r="D94" s="427">
        <v>120</v>
      </c>
      <c r="E94" s="419">
        <v>27.0825</v>
      </c>
      <c r="F94" s="403">
        <v>3249.9</v>
      </c>
      <c r="G94" s="602">
        <f t="shared" si="2"/>
        <v>3249.9</v>
      </c>
      <c r="H94" s="603"/>
      <c r="I94" s="603"/>
      <c r="J94" s="514">
        <v>3249.9</v>
      </c>
    </row>
    <row r="95" spans="1:10" s="165" customFormat="1" ht="12.75">
      <c r="A95" s="113">
        <v>292</v>
      </c>
      <c r="B95" s="384" t="s">
        <v>309</v>
      </c>
      <c r="C95" s="112" t="s">
        <v>332</v>
      </c>
      <c r="D95" s="427">
        <v>150</v>
      </c>
      <c r="E95" s="419">
        <v>23.356499999999997</v>
      </c>
      <c r="F95" s="403">
        <v>3503.4749999999995</v>
      </c>
      <c r="G95" s="602">
        <f t="shared" si="2"/>
        <v>3503.4749999999995</v>
      </c>
      <c r="H95" s="603"/>
      <c r="I95" s="603"/>
      <c r="J95" s="514">
        <v>3503.4749999999995</v>
      </c>
    </row>
    <row r="96" spans="1:10" s="165" customFormat="1" ht="12.75">
      <c r="A96" s="113">
        <v>292</v>
      </c>
      <c r="B96" s="384" t="s">
        <v>309</v>
      </c>
      <c r="C96" s="112" t="s">
        <v>333</v>
      </c>
      <c r="D96" s="427">
        <v>150</v>
      </c>
      <c r="E96" s="419">
        <v>24.529499999999995</v>
      </c>
      <c r="F96" s="403">
        <v>3679.4249999999993</v>
      </c>
      <c r="G96" s="602">
        <f t="shared" si="2"/>
        <v>3679.4249999999993</v>
      </c>
      <c r="H96" s="603"/>
      <c r="I96" s="603"/>
      <c r="J96" s="514">
        <v>3679.4249999999993</v>
      </c>
    </row>
    <row r="97" spans="1:10" s="165" customFormat="1" ht="12.75">
      <c r="A97" s="113">
        <v>292</v>
      </c>
      <c r="B97" s="384" t="s">
        <v>334</v>
      </c>
      <c r="C97" s="112" t="s">
        <v>335</v>
      </c>
      <c r="D97" s="427">
        <v>5</v>
      </c>
      <c r="E97" s="419">
        <v>86.25</v>
      </c>
      <c r="F97" s="403">
        <v>431.25</v>
      </c>
      <c r="G97" s="602">
        <f t="shared" si="2"/>
        <v>431.25</v>
      </c>
      <c r="H97" s="603"/>
      <c r="I97" s="603"/>
      <c r="J97" s="514">
        <v>431.25</v>
      </c>
    </row>
    <row r="98" spans="1:10" s="165" customFormat="1" ht="12.75">
      <c r="A98" s="113">
        <v>292</v>
      </c>
      <c r="B98" s="384" t="s">
        <v>334</v>
      </c>
      <c r="C98" s="112" t="s">
        <v>336</v>
      </c>
      <c r="D98" s="427">
        <v>5</v>
      </c>
      <c r="E98" s="419">
        <v>62.1</v>
      </c>
      <c r="F98" s="403">
        <v>310.5</v>
      </c>
      <c r="G98" s="602">
        <f t="shared" si="2"/>
        <v>310.5</v>
      </c>
      <c r="H98" s="603"/>
      <c r="I98" s="603"/>
      <c r="J98" s="514">
        <v>310.5</v>
      </c>
    </row>
    <row r="99" spans="1:10" s="165" customFormat="1" ht="12.75">
      <c r="A99" s="113">
        <v>292</v>
      </c>
      <c r="B99" s="384" t="s">
        <v>334</v>
      </c>
      <c r="C99" s="112" t="s">
        <v>337</v>
      </c>
      <c r="D99" s="427">
        <v>5</v>
      </c>
      <c r="E99" s="419">
        <v>62.1</v>
      </c>
      <c r="F99" s="403">
        <v>310.5</v>
      </c>
      <c r="G99" s="602">
        <f t="shared" si="2"/>
        <v>310.5</v>
      </c>
      <c r="H99" s="603"/>
      <c r="I99" s="603"/>
      <c r="J99" s="514">
        <v>310.5</v>
      </c>
    </row>
    <row r="100" spans="1:10" s="165" customFormat="1" ht="12.75">
      <c r="A100" s="113">
        <v>292</v>
      </c>
      <c r="B100" s="384" t="s">
        <v>334</v>
      </c>
      <c r="C100" s="112" t="s">
        <v>338</v>
      </c>
      <c r="D100" s="427">
        <v>5</v>
      </c>
      <c r="E100" s="419">
        <v>62.1</v>
      </c>
      <c r="F100" s="403">
        <v>310.5</v>
      </c>
      <c r="G100" s="602">
        <f t="shared" si="2"/>
        <v>310.5</v>
      </c>
      <c r="H100" s="603"/>
      <c r="I100" s="603"/>
      <c r="J100" s="514">
        <v>310.5</v>
      </c>
    </row>
    <row r="101" spans="1:10" s="165" customFormat="1" ht="12.75">
      <c r="A101" s="113">
        <v>292</v>
      </c>
      <c r="B101" s="384" t="s">
        <v>340</v>
      </c>
      <c r="C101" s="112" t="s">
        <v>341</v>
      </c>
      <c r="D101" s="427">
        <v>5</v>
      </c>
      <c r="E101" s="419">
        <v>10.925</v>
      </c>
      <c r="F101" s="403">
        <v>54.625</v>
      </c>
      <c r="G101" s="602">
        <f aca="true" t="shared" si="3" ref="G101:G132">+F101</f>
        <v>54.625</v>
      </c>
      <c r="H101" s="603"/>
      <c r="I101" s="603"/>
      <c r="J101" s="514">
        <v>54.625</v>
      </c>
    </row>
    <row r="102" spans="1:10" s="165" customFormat="1" ht="12.75">
      <c r="A102" s="113">
        <v>292</v>
      </c>
      <c r="B102" s="384" t="s">
        <v>340</v>
      </c>
      <c r="C102" s="112" t="s">
        <v>342</v>
      </c>
      <c r="D102" s="427">
        <v>5</v>
      </c>
      <c r="E102" s="419">
        <v>6.9</v>
      </c>
      <c r="F102" s="403">
        <v>34.5</v>
      </c>
      <c r="G102" s="602">
        <f t="shared" si="3"/>
        <v>34.5</v>
      </c>
      <c r="H102" s="603"/>
      <c r="I102" s="603"/>
      <c r="J102" s="514">
        <v>34.5</v>
      </c>
    </row>
    <row r="103" spans="1:10" s="165" customFormat="1" ht="12.75">
      <c r="A103" s="113">
        <v>292</v>
      </c>
      <c r="B103" s="384" t="s">
        <v>340</v>
      </c>
      <c r="C103" s="112" t="s">
        <v>343</v>
      </c>
      <c r="D103" s="427">
        <v>5</v>
      </c>
      <c r="E103" s="419">
        <v>8.05</v>
      </c>
      <c r="F103" s="403">
        <v>40.25</v>
      </c>
      <c r="G103" s="602">
        <f t="shared" si="3"/>
        <v>40.25</v>
      </c>
      <c r="H103" s="603"/>
      <c r="I103" s="603"/>
      <c r="J103" s="514">
        <v>40.25</v>
      </c>
    </row>
    <row r="104" spans="1:10" s="165" customFormat="1" ht="12.75">
      <c r="A104" s="113">
        <v>292</v>
      </c>
      <c r="B104" s="384" t="s">
        <v>340</v>
      </c>
      <c r="C104" s="112" t="s">
        <v>344</v>
      </c>
      <c r="D104" s="427">
        <v>5</v>
      </c>
      <c r="E104" s="419">
        <v>9.2</v>
      </c>
      <c r="F104" s="403">
        <v>46</v>
      </c>
      <c r="G104" s="602">
        <f t="shared" si="3"/>
        <v>46</v>
      </c>
      <c r="H104" s="603"/>
      <c r="I104" s="603"/>
      <c r="J104" s="514">
        <v>46</v>
      </c>
    </row>
    <row r="105" spans="1:10" s="165" customFormat="1" ht="12.75">
      <c r="A105" s="113">
        <v>292</v>
      </c>
      <c r="B105" s="384" t="s">
        <v>334</v>
      </c>
      <c r="C105" s="112" t="s">
        <v>345</v>
      </c>
      <c r="D105" s="427">
        <v>15</v>
      </c>
      <c r="E105" s="419">
        <v>20.7</v>
      </c>
      <c r="F105" s="403">
        <v>310.5</v>
      </c>
      <c r="G105" s="602">
        <f t="shared" si="3"/>
        <v>310.5</v>
      </c>
      <c r="H105" s="603"/>
      <c r="I105" s="603"/>
      <c r="J105" s="514">
        <v>310.5</v>
      </c>
    </row>
    <row r="106" spans="1:10" s="165" customFormat="1" ht="12.75">
      <c r="A106" s="113">
        <v>292</v>
      </c>
      <c r="B106" s="394" t="s">
        <v>340</v>
      </c>
      <c r="C106" s="112" t="s">
        <v>348</v>
      </c>
      <c r="D106" s="427">
        <v>50</v>
      </c>
      <c r="E106" s="419">
        <v>1.0695</v>
      </c>
      <c r="F106" s="403">
        <v>53.475</v>
      </c>
      <c r="G106" s="602">
        <f t="shared" si="3"/>
        <v>53.475</v>
      </c>
      <c r="H106" s="603"/>
      <c r="I106" s="603"/>
      <c r="J106" s="514">
        <v>53.475</v>
      </c>
    </row>
    <row r="107" spans="1:10" s="165" customFormat="1" ht="12.75">
      <c r="A107" s="113">
        <v>292</v>
      </c>
      <c r="B107" s="394" t="s">
        <v>347</v>
      </c>
      <c r="C107" s="112" t="s">
        <v>352</v>
      </c>
      <c r="D107" s="427">
        <v>50</v>
      </c>
      <c r="E107" s="419">
        <v>1.6905</v>
      </c>
      <c r="F107" s="403">
        <v>84.525</v>
      </c>
      <c r="G107" s="602">
        <f t="shared" si="3"/>
        <v>84.525</v>
      </c>
      <c r="H107" s="603"/>
      <c r="I107" s="603"/>
      <c r="J107" s="514">
        <v>84.525</v>
      </c>
    </row>
    <row r="108" spans="1:10" s="165" customFormat="1" ht="12.75">
      <c r="A108" s="113">
        <v>292</v>
      </c>
      <c r="B108" s="394" t="s">
        <v>340</v>
      </c>
      <c r="C108" s="112" t="s">
        <v>353</v>
      </c>
      <c r="D108" s="427">
        <v>50</v>
      </c>
      <c r="E108" s="419">
        <v>1.5869999999999997</v>
      </c>
      <c r="F108" s="403">
        <v>79.35</v>
      </c>
      <c r="G108" s="602">
        <f t="shared" si="3"/>
        <v>79.35</v>
      </c>
      <c r="H108" s="603"/>
      <c r="I108" s="603"/>
      <c r="J108" s="514">
        <v>79.35</v>
      </c>
    </row>
    <row r="109" spans="1:10" s="165" customFormat="1" ht="24">
      <c r="A109" s="113">
        <v>292</v>
      </c>
      <c r="B109" s="394"/>
      <c r="C109" s="112" t="s">
        <v>355</v>
      </c>
      <c r="D109" s="427">
        <v>100</v>
      </c>
      <c r="E109" s="419">
        <v>9.89</v>
      </c>
      <c r="F109" s="403">
        <v>989</v>
      </c>
      <c r="G109" s="602">
        <f t="shared" si="3"/>
        <v>989</v>
      </c>
      <c r="H109" s="603"/>
      <c r="I109" s="603"/>
      <c r="J109" s="514">
        <v>989</v>
      </c>
    </row>
    <row r="110" spans="1:10" s="165" customFormat="1" ht="12.75">
      <c r="A110" s="113">
        <v>292</v>
      </c>
      <c r="B110" s="394" t="s">
        <v>347</v>
      </c>
      <c r="C110" s="112" t="s">
        <v>356</v>
      </c>
      <c r="D110" s="427">
        <v>100</v>
      </c>
      <c r="E110" s="419">
        <v>9.2</v>
      </c>
      <c r="F110" s="403">
        <v>920</v>
      </c>
      <c r="G110" s="602">
        <f t="shared" si="3"/>
        <v>920</v>
      </c>
      <c r="H110" s="603"/>
      <c r="I110" s="603"/>
      <c r="J110" s="514">
        <v>920</v>
      </c>
    </row>
    <row r="111" spans="1:10" s="165" customFormat="1" ht="12.75">
      <c r="A111" s="113">
        <v>292</v>
      </c>
      <c r="B111" s="394" t="s">
        <v>347</v>
      </c>
      <c r="C111" s="112" t="s">
        <v>357</v>
      </c>
      <c r="D111" s="427">
        <v>100</v>
      </c>
      <c r="E111" s="419">
        <v>8.7745</v>
      </c>
      <c r="F111" s="403">
        <v>877.45</v>
      </c>
      <c r="G111" s="602">
        <f t="shared" si="3"/>
        <v>877.45</v>
      </c>
      <c r="H111" s="603"/>
      <c r="I111" s="603"/>
      <c r="J111" s="514">
        <v>877.45</v>
      </c>
    </row>
    <row r="112" spans="1:10" s="165" customFormat="1" ht="12.75">
      <c r="A112" s="113">
        <v>292</v>
      </c>
      <c r="B112" s="394" t="s">
        <v>347</v>
      </c>
      <c r="C112" s="112" t="s">
        <v>358</v>
      </c>
      <c r="D112" s="427">
        <v>100</v>
      </c>
      <c r="E112" s="419">
        <v>2.3575</v>
      </c>
      <c r="F112" s="403">
        <v>235.75</v>
      </c>
      <c r="G112" s="602">
        <f t="shared" si="3"/>
        <v>235.75</v>
      </c>
      <c r="H112" s="603"/>
      <c r="I112" s="603"/>
      <c r="J112" s="514">
        <v>235.75</v>
      </c>
    </row>
    <row r="113" spans="1:10" s="165" customFormat="1" ht="12.75">
      <c r="A113" s="113">
        <v>292</v>
      </c>
      <c r="B113" s="394" t="s">
        <v>347</v>
      </c>
      <c r="C113" s="112" t="s">
        <v>360</v>
      </c>
      <c r="D113" s="427">
        <v>25</v>
      </c>
      <c r="E113" s="419">
        <v>6.095</v>
      </c>
      <c r="F113" s="403">
        <v>152.375</v>
      </c>
      <c r="G113" s="602">
        <f t="shared" si="3"/>
        <v>152.375</v>
      </c>
      <c r="H113" s="603"/>
      <c r="I113" s="603"/>
      <c r="J113" s="514">
        <v>152.375</v>
      </c>
    </row>
    <row r="114" spans="1:10" s="165" customFormat="1" ht="24">
      <c r="A114" s="113">
        <v>292</v>
      </c>
      <c r="B114" s="394" t="s">
        <v>347</v>
      </c>
      <c r="C114" s="112" t="s">
        <v>361</v>
      </c>
      <c r="D114" s="427">
        <v>25</v>
      </c>
      <c r="E114" s="419">
        <v>1.84</v>
      </c>
      <c r="F114" s="403">
        <v>46</v>
      </c>
      <c r="G114" s="602">
        <f t="shared" si="3"/>
        <v>46</v>
      </c>
      <c r="H114" s="603"/>
      <c r="I114" s="603"/>
      <c r="J114" s="514">
        <v>46</v>
      </c>
    </row>
    <row r="115" spans="1:10" s="165" customFormat="1" ht="24">
      <c r="A115" s="113">
        <v>292</v>
      </c>
      <c r="B115" s="394" t="s">
        <v>362</v>
      </c>
      <c r="C115" s="112" t="s">
        <v>361</v>
      </c>
      <c r="D115" s="427">
        <v>5</v>
      </c>
      <c r="E115" s="419">
        <v>5.8534999999999995</v>
      </c>
      <c r="F115" s="403">
        <v>29.2675</v>
      </c>
      <c r="G115" s="602">
        <f t="shared" si="3"/>
        <v>29.2675</v>
      </c>
      <c r="H115" s="603"/>
      <c r="I115" s="603"/>
      <c r="J115" s="514">
        <v>29.2675</v>
      </c>
    </row>
    <row r="116" spans="1:10" s="165" customFormat="1" ht="24">
      <c r="A116" s="113">
        <v>292</v>
      </c>
      <c r="B116" s="394" t="s">
        <v>347</v>
      </c>
      <c r="C116" s="112" t="s">
        <v>363</v>
      </c>
      <c r="D116" s="427">
        <v>50</v>
      </c>
      <c r="E116" s="419">
        <v>2.6795</v>
      </c>
      <c r="F116" s="403">
        <v>133.975</v>
      </c>
      <c r="G116" s="602">
        <f t="shared" si="3"/>
        <v>133.975</v>
      </c>
      <c r="H116" s="603"/>
      <c r="I116" s="603"/>
      <c r="J116" s="514">
        <v>133.975</v>
      </c>
    </row>
    <row r="117" spans="1:10" s="165" customFormat="1" ht="24">
      <c r="A117" s="113">
        <v>292</v>
      </c>
      <c r="B117" s="394" t="s">
        <v>347</v>
      </c>
      <c r="C117" s="112" t="s">
        <v>363</v>
      </c>
      <c r="D117" s="427">
        <v>50</v>
      </c>
      <c r="E117" s="419">
        <v>6.44</v>
      </c>
      <c r="F117" s="403">
        <v>322</v>
      </c>
      <c r="G117" s="602">
        <f t="shared" si="3"/>
        <v>322</v>
      </c>
      <c r="H117" s="603"/>
      <c r="I117" s="603"/>
      <c r="J117" s="514">
        <v>322</v>
      </c>
    </row>
    <row r="118" spans="1:10" s="165" customFormat="1" ht="12.75">
      <c r="A118" s="113">
        <v>292</v>
      </c>
      <c r="B118" s="394" t="s">
        <v>347</v>
      </c>
      <c r="C118" s="112" t="s">
        <v>364</v>
      </c>
      <c r="D118" s="427">
        <v>50</v>
      </c>
      <c r="E118" s="419">
        <v>1.3915</v>
      </c>
      <c r="F118" s="403">
        <v>69.575</v>
      </c>
      <c r="G118" s="602">
        <f t="shared" si="3"/>
        <v>69.575</v>
      </c>
      <c r="H118" s="603"/>
      <c r="I118" s="603"/>
      <c r="J118" s="514">
        <v>69.575</v>
      </c>
    </row>
    <row r="119" spans="1:10" s="165" customFormat="1" ht="12.75">
      <c r="A119" s="113">
        <v>292</v>
      </c>
      <c r="B119" s="384" t="s">
        <v>248</v>
      </c>
      <c r="C119" s="112" t="s">
        <v>365</v>
      </c>
      <c r="D119" s="427">
        <v>5</v>
      </c>
      <c r="E119" s="419">
        <v>159.6775</v>
      </c>
      <c r="F119" s="403">
        <v>798.3875</v>
      </c>
      <c r="G119" s="602">
        <f t="shared" si="3"/>
        <v>798.3875</v>
      </c>
      <c r="H119" s="603"/>
      <c r="I119" s="603"/>
      <c r="J119" s="514">
        <v>798.3875</v>
      </c>
    </row>
    <row r="120" spans="1:10" s="165" customFormat="1" ht="12.75">
      <c r="A120" s="113">
        <v>292</v>
      </c>
      <c r="B120" s="384" t="s">
        <v>169</v>
      </c>
      <c r="C120" s="112" t="s">
        <v>366</v>
      </c>
      <c r="D120" s="427">
        <v>100</v>
      </c>
      <c r="E120" s="419">
        <v>2.9094999999999995</v>
      </c>
      <c r="F120" s="403">
        <v>290.95</v>
      </c>
      <c r="G120" s="602">
        <f t="shared" si="3"/>
        <v>290.95</v>
      </c>
      <c r="H120" s="603"/>
      <c r="I120" s="603"/>
      <c r="J120" s="514">
        <v>290.95</v>
      </c>
    </row>
    <row r="121" spans="1:10" s="165" customFormat="1" ht="12.75">
      <c r="A121" s="113">
        <v>292</v>
      </c>
      <c r="B121" s="384" t="s">
        <v>367</v>
      </c>
      <c r="C121" s="112" t="s">
        <v>366</v>
      </c>
      <c r="D121" s="427">
        <v>10</v>
      </c>
      <c r="E121" s="419">
        <v>24.725</v>
      </c>
      <c r="F121" s="403">
        <v>247.25</v>
      </c>
      <c r="G121" s="602">
        <f t="shared" si="3"/>
        <v>247.25</v>
      </c>
      <c r="H121" s="603"/>
      <c r="I121" s="603"/>
      <c r="J121" s="514">
        <v>247.25</v>
      </c>
    </row>
    <row r="122" spans="1:10" s="165" customFormat="1" ht="12.75">
      <c r="A122" s="113">
        <v>292</v>
      </c>
      <c r="B122" s="384" t="s">
        <v>367</v>
      </c>
      <c r="C122" s="112" t="s">
        <v>368</v>
      </c>
      <c r="D122" s="427">
        <v>10</v>
      </c>
      <c r="E122" s="419">
        <v>42.55</v>
      </c>
      <c r="F122" s="403">
        <v>425.5</v>
      </c>
      <c r="G122" s="602">
        <f t="shared" si="3"/>
        <v>425.5</v>
      </c>
      <c r="H122" s="603"/>
      <c r="I122" s="603"/>
      <c r="J122" s="514">
        <v>425.5</v>
      </c>
    </row>
    <row r="123" spans="1:10" s="165" customFormat="1" ht="12.75">
      <c r="A123" s="113">
        <v>292</v>
      </c>
      <c r="B123" s="384" t="s">
        <v>169</v>
      </c>
      <c r="C123" s="112" t="s">
        <v>369</v>
      </c>
      <c r="D123" s="427">
        <v>4</v>
      </c>
      <c r="E123" s="419">
        <v>34.07449999999999</v>
      </c>
      <c r="F123" s="403">
        <v>136.29799999999997</v>
      </c>
      <c r="G123" s="602">
        <f t="shared" si="3"/>
        <v>136.29799999999997</v>
      </c>
      <c r="H123" s="603"/>
      <c r="I123" s="603"/>
      <c r="J123" s="514">
        <v>136.29799999999997</v>
      </c>
    </row>
    <row r="124" spans="1:10" s="165" customFormat="1" ht="12" customHeight="1">
      <c r="A124" s="113">
        <v>292</v>
      </c>
      <c r="B124" s="384" t="s">
        <v>370</v>
      </c>
      <c r="C124" s="112" t="s">
        <v>371</v>
      </c>
      <c r="D124" s="427">
        <v>5</v>
      </c>
      <c r="E124" s="419">
        <v>2.1965</v>
      </c>
      <c r="F124" s="403">
        <v>10.9825</v>
      </c>
      <c r="G124" s="602">
        <f t="shared" si="3"/>
        <v>10.9825</v>
      </c>
      <c r="H124" s="603"/>
      <c r="I124" s="603"/>
      <c r="J124" s="514">
        <v>10.9825</v>
      </c>
    </row>
    <row r="125" spans="1:10" s="165" customFormat="1" ht="12" customHeight="1">
      <c r="A125" s="113">
        <v>292</v>
      </c>
      <c r="B125" s="384" t="s">
        <v>372</v>
      </c>
      <c r="C125" s="112" t="s">
        <v>373</v>
      </c>
      <c r="D125" s="427">
        <v>5</v>
      </c>
      <c r="E125" s="419">
        <v>1.472</v>
      </c>
      <c r="F125" s="403">
        <v>7.36</v>
      </c>
      <c r="G125" s="602">
        <f t="shared" si="3"/>
        <v>7.36</v>
      </c>
      <c r="H125" s="603"/>
      <c r="I125" s="603"/>
      <c r="J125" s="514">
        <v>7.36</v>
      </c>
    </row>
    <row r="126" spans="1:10" s="165" customFormat="1" ht="12.75">
      <c r="A126" s="113">
        <v>292</v>
      </c>
      <c r="B126" s="394" t="s">
        <v>347</v>
      </c>
      <c r="C126" s="112" t="s">
        <v>374</v>
      </c>
      <c r="D126" s="427">
        <v>15</v>
      </c>
      <c r="E126" s="419">
        <v>1.1844999999999999</v>
      </c>
      <c r="F126" s="403">
        <v>17.7675</v>
      </c>
      <c r="G126" s="602">
        <f t="shared" si="3"/>
        <v>17.7675</v>
      </c>
      <c r="H126" s="603"/>
      <c r="I126" s="603"/>
      <c r="J126" s="514">
        <v>17.7675</v>
      </c>
    </row>
    <row r="127" spans="1:10" s="165" customFormat="1" ht="12.75">
      <c r="A127" s="113">
        <v>292</v>
      </c>
      <c r="B127" s="394" t="s">
        <v>347</v>
      </c>
      <c r="C127" s="112" t="s">
        <v>375</v>
      </c>
      <c r="D127" s="427">
        <v>10</v>
      </c>
      <c r="E127" s="419">
        <v>4.2665</v>
      </c>
      <c r="F127" s="403">
        <v>42.665</v>
      </c>
      <c r="G127" s="602">
        <f t="shared" si="3"/>
        <v>42.665</v>
      </c>
      <c r="H127" s="603"/>
      <c r="I127" s="603"/>
      <c r="J127" s="514">
        <v>42.665</v>
      </c>
    </row>
    <row r="128" spans="1:10" s="165" customFormat="1" ht="24">
      <c r="A128" s="113">
        <v>292</v>
      </c>
      <c r="B128" s="394" t="s">
        <v>347</v>
      </c>
      <c r="C128" s="112" t="s">
        <v>377</v>
      </c>
      <c r="D128" s="427">
        <v>50</v>
      </c>
      <c r="E128" s="419">
        <v>3.2429999999999994</v>
      </c>
      <c r="F128" s="403">
        <v>162.15</v>
      </c>
      <c r="G128" s="602">
        <f t="shared" si="3"/>
        <v>162.15</v>
      </c>
      <c r="H128" s="603"/>
      <c r="I128" s="603"/>
      <c r="J128" s="514">
        <v>162.15</v>
      </c>
    </row>
    <row r="129" spans="1:10" s="165" customFormat="1" ht="12.75">
      <c r="A129" s="113">
        <v>292</v>
      </c>
      <c r="B129" s="384" t="s">
        <v>248</v>
      </c>
      <c r="C129" s="112" t="s">
        <v>378</v>
      </c>
      <c r="D129" s="427">
        <v>5</v>
      </c>
      <c r="E129" s="419">
        <v>0.92</v>
      </c>
      <c r="F129" s="403">
        <v>4.6</v>
      </c>
      <c r="G129" s="602">
        <f t="shared" si="3"/>
        <v>4.6</v>
      </c>
      <c r="H129" s="603"/>
      <c r="I129" s="603"/>
      <c r="J129" s="514">
        <v>4.6</v>
      </c>
    </row>
    <row r="130" spans="1:10" s="165" customFormat="1" ht="12.75">
      <c r="A130" s="113">
        <v>292</v>
      </c>
      <c r="B130" s="384" t="s">
        <v>248</v>
      </c>
      <c r="C130" s="112" t="s">
        <v>379</v>
      </c>
      <c r="D130" s="427">
        <v>5</v>
      </c>
      <c r="E130" s="419">
        <v>1.058</v>
      </c>
      <c r="F130" s="403">
        <v>5.29</v>
      </c>
      <c r="G130" s="602">
        <f t="shared" si="3"/>
        <v>5.29</v>
      </c>
      <c r="H130" s="603"/>
      <c r="I130" s="603"/>
      <c r="J130" s="514">
        <v>5.29</v>
      </c>
    </row>
    <row r="131" spans="1:10" s="165" customFormat="1" ht="12.75">
      <c r="A131" s="113">
        <v>292</v>
      </c>
      <c r="B131" s="384" t="s">
        <v>248</v>
      </c>
      <c r="C131" s="112" t="s">
        <v>380</v>
      </c>
      <c r="D131" s="427">
        <v>5</v>
      </c>
      <c r="E131" s="419">
        <v>1.38</v>
      </c>
      <c r="F131" s="403">
        <v>6.9</v>
      </c>
      <c r="G131" s="602">
        <f t="shared" si="3"/>
        <v>6.9</v>
      </c>
      <c r="H131" s="603"/>
      <c r="I131" s="603"/>
      <c r="J131" s="514">
        <v>6.9</v>
      </c>
    </row>
    <row r="132" spans="1:10" s="165" customFormat="1" ht="12.75">
      <c r="A132" s="113">
        <v>292</v>
      </c>
      <c r="B132" s="384" t="s">
        <v>309</v>
      </c>
      <c r="C132" s="112" t="s">
        <v>383</v>
      </c>
      <c r="D132" s="427">
        <v>25</v>
      </c>
      <c r="E132" s="419">
        <v>3.8064999999999998</v>
      </c>
      <c r="F132" s="403">
        <v>95.1625</v>
      </c>
      <c r="G132" s="602">
        <f t="shared" si="3"/>
        <v>95.1625</v>
      </c>
      <c r="H132" s="603"/>
      <c r="I132" s="603"/>
      <c r="J132" s="514">
        <v>95.1625</v>
      </c>
    </row>
    <row r="133" spans="1:10" s="165" customFormat="1" ht="12.75">
      <c r="A133" s="113">
        <v>292</v>
      </c>
      <c r="B133" s="384" t="s">
        <v>309</v>
      </c>
      <c r="C133" s="112" t="s">
        <v>384</v>
      </c>
      <c r="D133" s="427">
        <v>25</v>
      </c>
      <c r="E133" s="419">
        <v>3.8064999999999998</v>
      </c>
      <c r="F133" s="403">
        <v>95.1625</v>
      </c>
      <c r="G133" s="602">
        <f aca="true" t="shared" si="4" ref="G133:G163">+F133</f>
        <v>95.1625</v>
      </c>
      <c r="H133" s="603"/>
      <c r="I133" s="603"/>
      <c r="J133" s="514">
        <v>95.1625</v>
      </c>
    </row>
    <row r="134" spans="1:10" s="165" customFormat="1" ht="12.75">
      <c r="A134" s="113">
        <v>292</v>
      </c>
      <c r="B134" s="394" t="s">
        <v>367</v>
      </c>
      <c r="C134" s="112" t="s">
        <v>387</v>
      </c>
      <c r="D134" s="427">
        <v>15</v>
      </c>
      <c r="E134" s="419">
        <v>9.475999999999999</v>
      </c>
      <c r="F134" s="403">
        <v>142.14</v>
      </c>
      <c r="G134" s="602">
        <f t="shared" si="4"/>
        <v>142.14</v>
      </c>
      <c r="H134" s="603"/>
      <c r="I134" s="603"/>
      <c r="J134" s="514">
        <v>142.14</v>
      </c>
    </row>
    <row r="135" spans="1:10" s="165" customFormat="1" ht="24">
      <c r="A135" s="113">
        <v>292</v>
      </c>
      <c r="B135" s="384" t="s">
        <v>388</v>
      </c>
      <c r="C135" s="112" t="s">
        <v>389</v>
      </c>
      <c r="D135" s="427">
        <v>2</v>
      </c>
      <c r="E135" s="419">
        <v>20.389499999999998</v>
      </c>
      <c r="F135" s="403">
        <v>40.778999999999996</v>
      </c>
      <c r="G135" s="602">
        <f t="shared" si="4"/>
        <v>40.778999999999996</v>
      </c>
      <c r="H135" s="603"/>
      <c r="I135" s="603"/>
      <c r="J135" s="514">
        <v>40.778999999999996</v>
      </c>
    </row>
    <row r="136" spans="1:10" s="165" customFormat="1" ht="24">
      <c r="A136" s="113">
        <v>292</v>
      </c>
      <c r="B136" s="384" t="s">
        <v>388</v>
      </c>
      <c r="C136" s="112" t="s">
        <v>390</v>
      </c>
      <c r="D136" s="427">
        <v>2</v>
      </c>
      <c r="E136" s="419">
        <v>23.436999999999998</v>
      </c>
      <c r="F136" s="403">
        <v>46.873999999999995</v>
      </c>
      <c r="G136" s="602">
        <f t="shared" si="4"/>
        <v>46.873999999999995</v>
      </c>
      <c r="H136" s="603"/>
      <c r="I136" s="603"/>
      <c r="J136" s="514">
        <v>46.873999999999995</v>
      </c>
    </row>
    <row r="137" spans="1:10" s="165" customFormat="1" ht="12.75">
      <c r="A137" s="113">
        <v>292</v>
      </c>
      <c r="B137" s="394" t="s">
        <v>285</v>
      </c>
      <c r="C137" s="112" t="s">
        <v>391</v>
      </c>
      <c r="D137" s="427">
        <v>10</v>
      </c>
      <c r="E137" s="419">
        <v>0.9429999999999998</v>
      </c>
      <c r="F137" s="403">
        <v>9.43</v>
      </c>
      <c r="G137" s="602">
        <f t="shared" si="4"/>
        <v>9.43</v>
      </c>
      <c r="H137" s="603"/>
      <c r="I137" s="603"/>
      <c r="J137" s="514">
        <v>9.43</v>
      </c>
    </row>
    <row r="138" spans="1:10" s="165" customFormat="1" ht="12.75">
      <c r="A138" s="113">
        <v>292</v>
      </c>
      <c r="B138" s="384" t="s">
        <v>393</v>
      </c>
      <c r="C138" s="112" t="s">
        <v>394</v>
      </c>
      <c r="D138" s="427">
        <v>5</v>
      </c>
      <c r="E138" s="419">
        <v>11.109</v>
      </c>
      <c r="F138" s="403">
        <v>55.545</v>
      </c>
      <c r="G138" s="602">
        <f t="shared" si="4"/>
        <v>55.545</v>
      </c>
      <c r="H138" s="603"/>
      <c r="I138" s="603"/>
      <c r="J138" s="514">
        <v>55.545</v>
      </c>
    </row>
    <row r="139" spans="1:10" s="165" customFormat="1" ht="12.75">
      <c r="A139" s="113">
        <v>292</v>
      </c>
      <c r="B139" s="384" t="s">
        <v>323</v>
      </c>
      <c r="C139" s="112" t="s">
        <v>396</v>
      </c>
      <c r="D139" s="427">
        <v>2</v>
      </c>
      <c r="E139" s="419">
        <v>4.14</v>
      </c>
      <c r="F139" s="403">
        <v>8.28</v>
      </c>
      <c r="G139" s="602">
        <f t="shared" si="4"/>
        <v>8.28</v>
      </c>
      <c r="H139" s="603"/>
      <c r="I139" s="603"/>
      <c r="J139" s="514">
        <v>8.28</v>
      </c>
    </row>
    <row r="140" spans="1:10" s="165" customFormat="1" ht="12.75">
      <c r="A140" s="113">
        <v>292</v>
      </c>
      <c r="B140" s="384" t="s">
        <v>397</v>
      </c>
      <c r="C140" s="112" t="s">
        <v>398</v>
      </c>
      <c r="D140" s="427">
        <v>10</v>
      </c>
      <c r="E140" s="419">
        <v>4.8069999999999995</v>
      </c>
      <c r="F140" s="403">
        <v>48.07</v>
      </c>
      <c r="G140" s="602">
        <f t="shared" si="4"/>
        <v>48.07</v>
      </c>
      <c r="H140" s="603"/>
      <c r="I140" s="603"/>
      <c r="J140" s="514">
        <v>48.07</v>
      </c>
    </row>
    <row r="141" spans="1:10" s="165" customFormat="1" ht="12.75">
      <c r="A141" s="113">
        <v>292</v>
      </c>
      <c r="B141" s="384" t="s">
        <v>309</v>
      </c>
      <c r="C141" s="112" t="s">
        <v>399</v>
      </c>
      <c r="D141" s="427">
        <v>5</v>
      </c>
      <c r="E141" s="419">
        <v>1.5065</v>
      </c>
      <c r="F141" s="403">
        <v>7.5325</v>
      </c>
      <c r="G141" s="602">
        <f t="shared" si="4"/>
        <v>7.5325</v>
      </c>
      <c r="H141" s="603"/>
      <c r="I141" s="603"/>
      <c r="J141" s="514">
        <v>7.5325</v>
      </c>
    </row>
    <row r="142" spans="1:10" s="165" customFormat="1" ht="12.75">
      <c r="A142" s="113">
        <v>292</v>
      </c>
      <c r="B142" s="384" t="s">
        <v>309</v>
      </c>
      <c r="C142" s="112" t="s">
        <v>400</v>
      </c>
      <c r="D142" s="427">
        <v>5</v>
      </c>
      <c r="E142" s="419">
        <v>1.5065</v>
      </c>
      <c r="F142" s="403">
        <v>7.5325</v>
      </c>
      <c r="G142" s="602">
        <f t="shared" si="4"/>
        <v>7.5325</v>
      </c>
      <c r="H142" s="603"/>
      <c r="I142" s="603"/>
      <c r="J142" s="514">
        <v>7.5325</v>
      </c>
    </row>
    <row r="143" spans="1:10" s="165" customFormat="1" ht="12.75">
      <c r="A143" s="113">
        <v>292</v>
      </c>
      <c r="B143" s="384" t="s">
        <v>309</v>
      </c>
      <c r="C143" s="112" t="s">
        <v>401</v>
      </c>
      <c r="D143" s="427">
        <v>5</v>
      </c>
      <c r="E143" s="419">
        <v>2.645</v>
      </c>
      <c r="F143" s="403">
        <v>13.225</v>
      </c>
      <c r="G143" s="602">
        <f t="shared" si="4"/>
        <v>13.225</v>
      </c>
      <c r="H143" s="603"/>
      <c r="I143" s="603"/>
      <c r="J143" s="514">
        <v>13.225</v>
      </c>
    </row>
    <row r="144" spans="1:10" s="165" customFormat="1" ht="12.75">
      <c r="A144" s="113">
        <v>292</v>
      </c>
      <c r="B144" s="384" t="s">
        <v>309</v>
      </c>
      <c r="C144" s="112" t="s">
        <v>402</v>
      </c>
      <c r="D144" s="427">
        <v>5</v>
      </c>
      <c r="E144" s="419">
        <v>2.645</v>
      </c>
      <c r="F144" s="403">
        <v>13.225</v>
      </c>
      <c r="G144" s="602">
        <f t="shared" si="4"/>
        <v>13.225</v>
      </c>
      <c r="H144" s="603"/>
      <c r="I144" s="603"/>
      <c r="J144" s="514">
        <v>13.225</v>
      </c>
    </row>
    <row r="145" spans="1:10" s="165" customFormat="1" ht="12.75">
      <c r="A145" s="113">
        <v>292</v>
      </c>
      <c r="B145" s="384" t="s">
        <v>309</v>
      </c>
      <c r="C145" s="112" t="s">
        <v>403</v>
      </c>
      <c r="D145" s="427">
        <v>5</v>
      </c>
      <c r="E145" s="419">
        <v>2.001</v>
      </c>
      <c r="F145" s="403">
        <v>10.005</v>
      </c>
      <c r="G145" s="602">
        <f t="shared" si="4"/>
        <v>10.005</v>
      </c>
      <c r="H145" s="603"/>
      <c r="I145" s="603"/>
      <c r="J145" s="514">
        <v>10.005</v>
      </c>
    </row>
    <row r="146" spans="1:10" s="165" customFormat="1" ht="12.75">
      <c r="A146" s="113">
        <v>292</v>
      </c>
      <c r="B146" s="384" t="s">
        <v>404</v>
      </c>
      <c r="C146" s="112" t="s">
        <v>405</v>
      </c>
      <c r="D146" s="427">
        <v>5</v>
      </c>
      <c r="E146" s="419">
        <v>3.91</v>
      </c>
      <c r="F146" s="403">
        <v>19.55</v>
      </c>
      <c r="G146" s="602">
        <f t="shared" si="4"/>
        <v>19.55</v>
      </c>
      <c r="H146" s="603"/>
      <c r="I146" s="603"/>
      <c r="J146" s="514">
        <v>19.55</v>
      </c>
    </row>
    <row r="147" spans="1:10" s="165" customFormat="1" ht="24">
      <c r="A147" s="113">
        <v>292</v>
      </c>
      <c r="B147" s="384" t="s">
        <v>309</v>
      </c>
      <c r="C147" s="112" t="s">
        <v>409</v>
      </c>
      <c r="D147" s="427">
        <v>5</v>
      </c>
      <c r="E147" s="419">
        <v>42.2625</v>
      </c>
      <c r="F147" s="403">
        <v>211.3125</v>
      </c>
      <c r="G147" s="602">
        <f t="shared" si="4"/>
        <v>211.3125</v>
      </c>
      <c r="H147" s="603"/>
      <c r="I147" s="603"/>
      <c r="J147" s="514">
        <v>211.3125</v>
      </c>
    </row>
    <row r="148" spans="1:10" s="165" customFormat="1" ht="12.75">
      <c r="A148" s="113">
        <v>292</v>
      </c>
      <c r="B148" s="384" t="s">
        <v>285</v>
      </c>
      <c r="C148" s="391" t="s">
        <v>410</v>
      </c>
      <c r="D148" s="427">
        <v>5</v>
      </c>
      <c r="E148" s="419">
        <v>10.718</v>
      </c>
      <c r="F148" s="403">
        <v>53.59</v>
      </c>
      <c r="G148" s="602">
        <f t="shared" si="4"/>
        <v>53.59</v>
      </c>
      <c r="H148" s="603"/>
      <c r="I148" s="603"/>
      <c r="J148" s="514">
        <v>53.59</v>
      </c>
    </row>
    <row r="149" spans="1:10" s="165" customFormat="1" ht="12.75">
      <c r="A149" s="113">
        <v>292</v>
      </c>
      <c r="B149" s="394" t="s">
        <v>285</v>
      </c>
      <c r="C149" s="112" t="s">
        <v>411</v>
      </c>
      <c r="D149" s="427">
        <v>5</v>
      </c>
      <c r="E149" s="419">
        <v>11.776</v>
      </c>
      <c r="F149" s="403">
        <v>58.88</v>
      </c>
      <c r="G149" s="602">
        <f t="shared" si="4"/>
        <v>58.88</v>
      </c>
      <c r="H149" s="603"/>
      <c r="I149" s="603"/>
      <c r="J149" s="514">
        <v>58.88</v>
      </c>
    </row>
    <row r="150" spans="1:10" s="165" customFormat="1" ht="12.75">
      <c r="A150" s="113">
        <v>292</v>
      </c>
      <c r="B150" s="394" t="s">
        <v>169</v>
      </c>
      <c r="C150" s="112" t="s">
        <v>414</v>
      </c>
      <c r="D150" s="427">
        <v>5</v>
      </c>
      <c r="E150" s="419">
        <v>1.4605</v>
      </c>
      <c r="F150" s="403">
        <v>7.3025</v>
      </c>
      <c r="G150" s="602">
        <f t="shared" si="4"/>
        <v>7.3025</v>
      </c>
      <c r="H150" s="603"/>
      <c r="I150" s="603"/>
      <c r="J150" s="514">
        <v>7.3025</v>
      </c>
    </row>
    <row r="151" spans="1:10" s="165" customFormat="1" ht="24">
      <c r="A151" s="113">
        <v>292</v>
      </c>
      <c r="B151" s="384" t="s">
        <v>309</v>
      </c>
      <c r="C151" s="112" t="s">
        <v>418</v>
      </c>
      <c r="D151" s="427">
        <v>25</v>
      </c>
      <c r="E151" s="419">
        <v>2.645</v>
      </c>
      <c r="F151" s="403">
        <v>66.125</v>
      </c>
      <c r="G151" s="602">
        <f t="shared" si="4"/>
        <v>66.125</v>
      </c>
      <c r="H151" s="603"/>
      <c r="I151" s="603"/>
      <c r="J151" s="514">
        <v>66.125</v>
      </c>
    </row>
    <row r="152" spans="1:10" s="165" customFormat="1" ht="24">
      <c r="A152" s="113">
        <v>292</v>
      </c>
      <c r="B152" s="384" t="s">
        <v>309</v>
      </c>
      <c r="C152" s="112" t="s">
        <v>419</v>
      </c>
      <c r="D152" s="427">
        <v>25</v>
      </c>
      <c r="E152" s="419">
        <v>2.645</v>
      </c>
      <c r="F152" s="403">
        <v>66.125</v>
      </c>
      <c r="G152" s="602">
        <f t="shared" si="4"/>
        <v>66.125</v>
      </c>
      <c r="H152" s="603"/>
      <c r="I152" s="603"/>
      <c r="J152" s="514">
        <v>66.125</v>
      </c>
    </row>
    <row r="153" spans="1:10" s="165" customFormat="1" ht="24">
      <c r="A153" s="113">
        <v>292</v>
      </c>
      <c r="B153" s="384" t="s">
        <v>309</v>
      </c>
      <c r="C153" s="112" t="s">
        <v>420</v>
      </c>
      <c r="D153" s="427">
        <v>25</v>
      </c>
      <c r="E153" s="419">
        <v>2.645</v>
      </c>
      <c r="F153" s="403">
        <v>66.125</v>
      </c>
      <c r="G153" s="602">
        <f t="shared" si="4"/>
        <v>66.125</v>
      </c>
      <c r="H153" s="603"/>
      <c r="I153" s="603"/>
      <c r="J153" s="514">
        <v>66.125</v>
      </c>
    </row>
    <row r="154" spans="1:10" s="165" customFormat="1" ht="24">
      <c r="A154" s="113">
        <v>292</v>
      </c>
      <c r="B154" s="384" t="s">
        <v>309</v>
      </c>
      <c r="C154" s="112" t="s">
        <v>421</v>
      </c>
      <c r="D154" s="427">
        <v>25</v>
      </c>
      <c r="E154" s="419">
        <v>2.645</v>
      </c>
      <c r="F154" s="403">
        <v>66.125</v>
      </c>
      <c r="G154" s="602">
        <f t="shared" si="4"/>
        <v>66.125</v>
      </c>
      <c r="H154" s="603"/>
      <c r="I154" s="603"/>
      <c r="J154" s="514">
        <v>66.125</v>
      </c>
    </row>
    <row r="155" spans="1:10" s="165" customFormat="1" ht="12.75">
      <c r="A155" s="113">
        <v>292</v>
      </c>
      <c r="B155" s="384" t="s">
        <v>285</v>
      </c>
      <c r="C155" s="112" t="s">
        <v>422</v>
      </c>
      <c r="D155" s="427">
        <v>5</v>
      </c>
      <c r="E155" s="419">
        <v>7.475</v>
      </c>
      <c r="F155" s="403">
        <v>37.375</v>
      </c>
      <c r="G155" s="602">
        <f t="shared" si="4"/>
        <v>37.375</v>
      </c>
      <c r="H155" s="603"/>
      <c r="I155" s="603"/>
      <c r="J155" s="514">
        <v>37.375</v>
      </c>
    </row>
    <row r="156" spans="1:10" s="165" customFormat="1" ht="12.75">
      <c r="A156" s="113">
        <v>292</v>
      </c>
      <c r="B156" s="384" t="s">
        <v>285</v>
      </c>
      <c r="C156" s="112" t="s">
        <v>423</v>
      </c>
      <c r="D156" s="427">
        <v>10</v>
      </c>
      <c r="E156" s="419">
        <v>2.0125</v>
      </c>
      <c r="F156" s="403">
        <v>20.125</v>
      </c>
      <c r="G156" s="602">
        <f t="shared" si="4"/>
        <v>20.125</v>
      </c>
      <c r="H156" s="603"/>
      <c r="I156" s="603"/>
      <c r="J156" s="514">
        <v>20.125</v>
      </c>
    </row>
    <row r="157" spans="1:10" s="165" customFormat="1" ht="24">
      <c r="A157" s="113">
        <v>292</v>
      </c>
      <c r="B157" s="384" t="s">
        <v>425</v>
      </c>
      <c r="C157" s="112" t="s">
        <v>426</v>
      </c>
      <c r="D157" s="427">
        <v>5</v>
      </c>
      <c r="E157" s="419">
        <v>1.265</v>
      </c>
      <c r="F157" s="403">
        <v>6.325</v>
      </c>
      <c r="G157" s="602">
        <f t="shared" si="4"/>
        <v>6.325</v>
      </c>
      <c r="H157" s="603"/>
      <c r="I157" s="603"/>
      <c r="J157" s="514">
        <v>6.325</v>
      </c>
    </row>
    <row r="158" spans="1:10" s="165" customFormat="1" ht="24">
      <c r="A158" s="113">
        <v>292</v>
      </c>
      <c r="B158" s="384" t="s">
        <v>309</v>
      </c>
      <c r="C158" s="112" t="s">
        <v>430</v>
      </c>
      <c r="D158" s="427">
        <v>5</v>
      </c>
      <c r="E158" s="419">
        <v>4.5885</v>
      </c>
      <c r="F158" s="403">
        <v>22.9425</v>
      </c>
      <c r="G158" s="602">
        <f t="shared" si="4"/>
        <v>22.9425</v>
      </c>
      <c r="H158" s="603"/>
      <c r="I158" s="603"/>
      <c r="J158" s="514">
        <v>22.9425</v>
      </c>
    </row>
    <row r="159" spans="1:10" s="165" customFormat="1" ht="12.75">
      <c r="A159" s="113">
        <v>292</v>
      </c>
      <c r="B159" s="394" t="s">
        <v>285</v>
      </c>
      <c r="C159" s="112" t="s">
        <v>432</v>
      </c>
      <c r="D159" s="427">
        <v>10</v>
      </c>
      <c r="E159" s="419">
        <v>3.9559999999999995</v>
      </c>
      <c r="F159" s="403">
        <v>39.56</v>
      </c>
      <c r="G159" s="602">
        <f t="shared" si="4"/>
        <v>39.56</v>
      </c>
      <c r="H159" s="603"/>
      <c r="I159" s="603"/>
      <c r="J159" s="514">
        <v>39.56</v>
      </c>
    </row>
    <row r="160" spans="1:10" s="165" customFormat="1" ht="12.75">
      <c r="A160" s="19" t="s">
        <v>433</v>
      </c>
      <c r="B160" s="386"/>
      <c r="C160" s="16"/>
      <c r="D160" s="428"/>
      <c r="E160" s="420"/>
      <c r="F160" s="407">
        <f>SUM(F81:F159)</f>
        <v>23992.2085</v>
      </c>
      <c r="G160" s="604"/>
      <c r="H160" s="605"/>
      <c r="I160" s="605"/>
      <c r="J160" s="517">
        <v>23992.2085</v>
      </c>
    </row>
    <row r="161" spans="1:10" s="165" customFormat="1" ht="12.75">
      <c r="A161" s="113">
        <v>293</v>
      </c>
      <c r="B161" s="394" t="s">
        <v>285</v>
      </c>
      <c r="C161" s="112" t="s">
        <v>434</v>
      </c>
      <c r="D161" s="427">
        <v>5</v>
      </c>
      <c r="E161" s="410">
        <v>33.75</v>
      </c>
      <c r="F161" s="403">
        <v>168.75</v>
      </c>
      <c r="G161" s="602">
        <f t="shared" si="4"/>
        <v>168.75</v>
      </c>
      <c r="H161" s="603"/>
      <c r="I161" s="603"/>
      <c r="J161" s="514">
        <v>168.75</v>
      </c>
    </row>
    <row r="162" spans="1:10" s="165" customFormat="1" ht="12.75">
      <c r="A162" s="113">
        <v>293</v>
      </c>
      <c r="B162" s="394" t="s">
        <v>285</v>
      </c>
      <c r="C162" s="112" t="s">
        <v>436</v>
      </c>
      <c r="D162" s="427">
        <v>4</v>
      </c>
      <c r="E162" s="410">
        <v>125</v>
      </c>
      <c r="F162" s="403">
        <v>500</v>
      </c>
      <c r="G162" s="602">
        <f t="shared" si="4"/>
        <v>500</v>
      </c>
      <c r="H162" s="603"/>
      <c r="I162" s="603"/>
      <c r="J162" s="514">
        <v>500</v>
      </c>
    </row>
    <row r="163" spans="1:10" s="165" customFormat="1" ht="12.75">
      <c r="A163" s="113">
        <v>293</v>
      </c>
      <c r="B163" s="394" t="s">
        <v>285</v>
      </c>
      <c r="C163" s="112" t="s">
        <v>437</v>
      </c>
      <c r="D163" s="427">
        <v>5</v>
      </c>
      <c r="E163" s="410">
        <v>21.875</v>
      </c>
      <c r="F163" s="403">
        <v>109.375</v>
      </c>
      <c r="G163" s="602">
        <f t="shared" si="4"/>
        <v>109.375</v>
      </c>
      <c r="H163" s="603"/>
      <c r="I163" s="603"/>
      <c r="J163" s="514">
        <v>109.375</v>
      </c>
    </row>
    <row r="164" spans="1:10" s="165" customFormat="1" ht="12.75">
      <c r="A164" s="113">
        <v>293</v>
      </c>
      <c r="B164" s="394" t="s">
        <v>438</v>
      </c>
      <c r="C164" s="112" t="s">
        <v>439</v>
      </c>
      <c r="D164" s="427">
        <v>30</v>
      </c>
      <c r="E164" s="410">
        <v>12</v>
      </c>
      <c r="F164" s="403">
        <v>360</v>
      </c>
      <c r="G164" s="602">
        <f aca="true" t="shared" si="5" ref="G164:G182">+F164</f>
        <v>360</v>
      </c>
      <c r="H164" s="603"/>
      <c r="I164" s="603"/>
      <c r="J164" s="514">
        <v>360</v>
      </c>
    </row>
    <row r="165" spans="1:10" s="165" customFormat="1" ht="12.75">
      <c r="A165" s="113">
        <v>293</v>
      </c>
      <c r="B165" s="394" t="s">
        <v>440</v>
      </c>
      <c r="C165" s="112" t="s">
        <v>441</v>
      </c>
      <c r="D165" s="427">
        <v>20</v>
      </c>
      <c r="E165" s="410">
        <v>40</v>
      </c>
      <c r="F165" s="403">
        <v>800</v>
      </c>
      <c r="G165" s="602">
        <f t="shared" si="5"/>
        <v>800</v>
      </c>
      <c r="H165" s="603"/>
      <c r="I165" s="603"/>
      <c r="J165" s="514">
        <v>800</v>
      </c>
    </row>
    <row r="166" spans="1:10" s="165" customFormat="1" ht="12.75">
      <c r="A166" s="113">
        <v>293</v>
      </c>
      <c r="B166" s="394" t="s">
        <v>253</v>
      </c>
      <c r="C166" s="112" t="s">
        <v>442</v>
      </c>
      <c r="D166" s="427">
        <v>2</v>
      </c>
      <c r="E166" s="410">
        <v>120</v>
      </c>
      <c r="F166" s="403">
        <v>240</v>
      </c>
      <c r="G166" s="602">
        <f t="shared" si="5"/>
        <v>240</v>
      </c>
      <c r="H166" s="603"/>
      <c r="I166" s="603"/>
      <c r="J166" s="514">
        <v>240</v>
      </c>
    </row>
    <row r="167" spans="1:10" s="165" customFormat="1" ht="12.75">
      <c r="A167" s="113">
        <v>293</v>
      </c>
      <c r="B167" s="384" t="s">
        <v>169</v>
      </c>
      <c r="C167" s="112" t="s">
        <v>443</v>
      </c>
      <c r="D167" s="427">
        <v>10</v>
      </c>
      <c r="E167" s="410">
        <v>15</v>
      </c>
      <c r="F167" s="403">
        <v>150</v>
      </c>
      <c r="G167" s="602">
        <f t="shared" si="5"/>
        <v>150</v>
      </c>
      <c r="H167" s="603"/>
      <c r="I167" s="603"/>
      <c r="J167" s="514">
        <v>150</v>
      </c>
    </row>
    <row r="168" spans="1:10" s="165" customFormat="1" ht="12.75">
      <c r="A168" s="113">
        <v>293</v>
      </c>
      <c r="B168" s="384" t="s">
        <v>169</v>
      </c>
      <c r="C168" s="112" t="s">
        <v>444</v>
      </c>
      <c r="D168" s="427">
        <v>5</v>
      </c>
      <c r="E168" s="410">
        <v>50</v>
      </c>
      <c r="F168" s="403">
        <v>250</v>
      </c>
      <c r="G168" s="602">
        <f t="shared" si="5"/>
        <v>250</v>
      </c>
      <c r="H168" s="603"/>
      <c r="I168" s="603"/>
      <c r="J168" s="514">
        <v>250</v>
      </c>
    </row>
    <row r="169" spans="1:10" s="165" customFormat="1" ht="12.75">
      <c r="A169" s="19" t="s">
        <v>445</v>
      </c>
      <c r="B169" s="386"/>
      <c r="C169" s="16"/>
      <c r="D169" s="428"/>
      <c r="E169" s="420"/>
      <c r="F169" s="407">
        <v>2578.125</v>
      </c>
      <c r="G169" s="604"/>
      <c r="H169" s="605"/>
      <c r="I169" s="605"/>
      <c r="J169" s="517">
        <v>2578.125</v>
      </c>
    </row>
    <row r="170" spans="1:10" s="165" customFormat="1" ht="24">
      <c r="A170" s="114">
        <v>296</v>
      </c>
      <c r="B170" s="384" t="s">
        <v>285</v>
      </c>
      <c r="C170" s="112" t="s">
        <v>458</v>
      </c>
      <c r="D170" s="427">
        <v>11</v>
      </c>
      <c r="E170" s="410">
        <v>172.5</v>
      </c>
      <c r="F170" s="403">
        <v>1897.5</v>
      </c>
      <c r="G170" s="602">
        <f t="shared" si="5"/>
        <v>1897.5</v>
      </c>
      <c r="H170" s="603"/>
      <c r="I170" s="603"/>
      <c r="J170" s="514">
        <v>1897.5</v>
      </c>
    </row>
    <row r="171" spans="1:10" s="165" customFormat="1" ht="24">
      <c r="A171" s="114">
        <v>296</v>
      </c>
      <c r="B171" s="384" t="s">
        <v>285</v>
      </c>
      <c r="C171" s="112" t="s">
        <v>459</v>
      </c>
      <c r="D171" s="427">
        <v>1</v>
      </c>
      <c r="E171" s="410">
        <v>1114.35</v>
      </c>
      <c r="F171" s="403">
        <v>1114.35</v>
      </c>
      <c r="G171" s="602">
        <f t="shared" si="5"/>
        <v>1114.35</v>
      </c>
      <c r="H171" s="603"/>
      <c r="I171" s="603"/>
      <c r="J171" s="514">
        <v>1114.35</v>
      </c>
    </row>
    <row r="172" spans="1:10" s="165" customFormat="1" ht="24">
      <c r="A172" s="114">
        <v>296</v>
      </c>
      <c r="B172" s="384" t="s">
        <v>285</v>
      </c>
      <c r="C172" s="112" t="s">
        <v>460</v>
      </c>
      <c r="D172" s="427">
        <v>1</v>
      </c>
      <c r="E172" s="410">
        <v>161</v>
      </c>
      <c r="F172" s="403">
        <v>161</v>
      </c>
      <c r="G172" s="602">
        <f t="shared" si="5"/>
        <v>161</v>
      </c>
      <c r="H172" s="603"/>
      <c r="I172" s="603"/>
      <c r="J172" s="514">
        <v>161</v>
      </c>
    </row>
    <row r="173" spans="1:10" s="165" customFormat="1" ht="24">
      <c r="A173" s="114">
        <v>296</v>
      </c>
      <c r="B173" s="384" t="s">
        <v>285</v>
      </c>
      <c r="C173" s="112" t="s">
        <v>463</v>
      </c>
      <c r="D173" s="427">
        <v>5</v>
      </c>
      <c r="E173" s="410">
        <v>57.5</v>
      </c>
      <c r="F173" s="403">
        <v>287.5</v>
      </c>
      <c r="G173" s="602">
        <f t="shared" si="5"/>
        <v>287.5</v>
      </c>
      <c r="H173" s="603"/>
      <c r="I173" s="603"/>
      <c r="J173" s="514">
        <v>287.5</v>
      </c>
    </row>
    <row r="174" spans="1:10" s="165" customFormat="1" ht="12.75">
      <c r="A174" s="114">
        <v>296</v>
      </c>
      <c r="B174" s="384" t="s">
        <v>169</v>
      </c>
      <c r="C174" s="112" t="s">
        <v>651</v>
      </c>
      <c r="D174" s="482">
        <v>4</v>
      </c>
      <c r="E174" s="457">
        <v>310.5</v>
      </c>
      <c r="F174" s="635">
        <v>1242</v>
      </c>
      <c r="G174" s="635">
        <f t="shared" si="5"/>
        <v>1242</v>
      </c>
      <c r="H174" s="635"/>
      <c r="I174" s="635"/>
      <c r="J174" s="452">
        <v>1242</v>
      </c>
    </row>
    <row r="175" spans="1:10" s="165" customFormat="1" ht="12.75">
      <c r="A175" s="114">
        <v>296</v>
      </c>
      <c r="B175" s="384" t="s">
        <v>169</v>
      </c>
      <c r="C175" s="112" t="s">
        <v>652</v>
      </c>
      <c r="D175" s="482">
        <v>3</v>
      </c>
      <c r="E175" s="457">
        <v>225</v>
      </c>
      <c r="F175" s="635">
        <v>675</v>
      </c>
      <c r="G175" s="635">
        <f t="shared" si="5"/>
        <v>675</v>
      </c>
      <c r="H175" s="635"/>
      <c r="I175" s="635"/>
      <c r="J175" s="452">
        <v>675</v>
      </c>
    </row>
    <row r="176" spans="1:10" s="165" customFormat="1" ht="12.75">
      <c r="A176" s="114">
        <v>296</v>
      </c>
      <c r="B176" s="384" t="s">
        <v>169</v>
      </c>
      <c r="C176" s="112" t="s">
        <v>653</v>
      </c>
      <c r="D176" s="482">
        <v>8</v>
      </c>
      <c r="E176" s="457">
        <v>150</v>
      </c>
      <c r="F176" s="635">
        <v>1200</v>
      </c>
      <c r="G176" s="635">
        <f t="shared" si="5"/>
        <v>1200</v>
      </c>
      <c r="H176" s="635"/>
      <c r="I176" s="635"/>
      <c r="J176" s="452">
        <v>1200</v>
      </c>
    </row>
    <row r="177" spans="1:10" s="165" customFormat="1" ht="12.75">
      <c r="A177" s="114">
        <v>296</v>
      </c>
      <c r="B177" s="384" t="s">
        <v>169</v>
      </c>
      <c r="C177" s="112" t="s">
        <v>654</v>
      </c>
      <c r="D177" s="482">
        <v>2</v>
      </c>
      <c r="E177" s="457">
        <v>95</v>
      </c>
      <c r="F177" s="635">
        <f>D177*E177</f>
        <v>190</v>
      </c>
      <c r="G177" s="635">
        <v>190</v>
      </c>
      <c r="H177" s="635"/>
      <c r="I177" s="635"/>
      <c r="J177" s="452">
        <v>190</v>
      </c>
    </row>
    <row r="178" spans="1:10" s="165" customFormat="1" ht="12.75">
      <c r="A178" s="18" t="s">
        <v>515</v>
      </c>
      <c r="B178" s="125"/>
      <c r="C178" s="16"/>
      <c r="D178" s="428"/>
      <c r="E178" s="412"/>
      <c r="F178" s="407">
        <f>SUM(F170:F177)</f>
        <v>6767.35</v>
      </c>
      <c r="G178" s="604"/>
      <c r="H178" s="605"/>
      <c r="I178" s="605"/>
      <c r="J178" s="517">
        <f>SUM(J170:J177)</f>
        <v>6767.35</v>
      </c>
    </row>
    <row r="179" spans="1:10" s="165" customFormat="1" ht="12.75">
      <c r="A179" s="113">
        <v>299</v>
      </c>
      <c r="B179" s="384" t="s">
        <v>169</v>
      </c>
      <c r="C179" s="112" t="s">
        <v>516</v>
      </c>
      <c r="D179" s="427">
        <v>9</v>
      </c>
      <c r="E179" s="410">
        <v>34.5</v>
      </c>
      <c r="F179" s="403">
        <v>310.5</v>
      </c>
      <c r="G179" s="602">
        <f t="shared" si="5"/>
        <v>310.5</v>
      </c>
      <c r="H179" s="603"/>
      <c r="I179" s="603"/>
      <c r="J179" s="514">
        <v>310.5</v>
      </c>
    </row>
    <row r="180" spans="1:10" s="165" customFormat="1" ht="12.75">
      <c r="A180" s="113">
        <v>299</v>
      </c>
      <c r="B180" s="384" t="s">
        <v>169</v>
      </c>
      <c r="C180" s="112" t="s">
        <v>517</v>
      </c>
      <c r="D180" s="427">
        <v>15</v>
      </c>
      <c r="E180" s="410">
        <v>28.75</v>
      </c>
      <c r="F180" s="403">
        <v>431.25</v>
      </c>
      <c r="G180" s="602">
        <f t="shared" si="5"/>
        <v>431.25</v>
      </c>
      <c r="H180" s="603"/>
      <c r="I180" s="603"/>
      <c r="J180" s="514">
        <v>431.25</v>
      </c>
    </row>
    <row r="181" spans="1:10" s="165" customFormat="1" ht="12.75">
      <c r="A181" s="113">
        <v>299</v>
      </c>
      <c r="B181" s="384" t="s">
        <v>169</v>
      </c>
      <c r="C181" s="112" t="s">
        <v>518</v>
      </c>
      <c r="D181" s="427">
        <v>12</v>
      </c>
      <c r="E181" s="410">
        <v>40.25</v>
      </c>
      <c r="F181" s="403">
        <v>483</v>
      </c>
      <c r="G181" s="602">
        <f t="shared" si="5"/>
        <v>483</v>
      </c>
      <c r="H181" s="603"/>
      <c r="I181" s="603"/>
      <c r="J181" s="514">
        <v>483</v>
      </c>
    </row>
    <row r="182" spans="1:10" s="165" customFormat="1" ht="12.75">
      <c r="A182" s="113">
        <v>299</v>
      </c>
      <c r="B182" s="384" t="s">
        <v>169</v>
      </c>
      <c r="C182" s="112" t="s">
        <v>522</v>
      </c>
      <c r="D182" s="427">
        <v>1</v>
      </c>
      <c r="E182" s="410">
        <v>150</v>
      </c>
      <c r="F182" s="403">
        <v>150</v>
      </c>
      <c r="G182" s="602">
        <f t="shared" si="5"/>
        <v>150</v>
      </c>
      <c r="H182" s="603"/>
      <c r="I182" s="603"/>
      <c r="J182" s="514">
        <v>150</v>
      </c>
    </row>
    <row r="183" spans="1:10" s="165" customFormat="1" ht="13.5" thickBot="1">
      <c r="A183" s="120" t="s">
        <v>523</v>
      </c>
      <c r="B183" s="395"/>
      <c r="C183" s="121"/>
      <c r="D183" s="429"/>
      <c r="E183" s="446"/>
      <c r="F183" s="423">
        <v>1374.75</v>
      </c>
      <c r="G183" s="606"/>
      <c r="H183" s="607"/>
      <c r="I183" s="607"/>
      <c r="J183" s="516">
        <v>1374.75</v>
      </c>
    </row>
    <row r="184" spans="1:6" s="20" customFormat="1" ht="19.5" customHeight="1" thickBot="1">
      <c r="A184" s="346"/>
      <c r="B184" s="300"/>
      <c r="C184" s="301"/>
      <c r="D184" s="266"/>
      <c r="E184" s="197"/>
      <c r="F184" s="39"/>
    </row>
    <row r="185" spans="1:17" s="95" customFormat="1" ht="24.75" customHeight="1" thickBot="1">
      <c r="A185" s="836" t="s">
        <v>524</v>
      </c>
      <c r="B185" s="837"/>
      <c r="C185" s="837"/>
      <c r="D185" s="837"/>
      <c r="E185" s="838"/>
      <c r="F185" s="96">
        <f>SUM(F183+F178+F169+F160+F80+F71+F68+F66+F63+F48+F43+F41+F27+F25)</f>
        <v>107874.81850000001</v>
      </c>
      <c r="G185" s="169">
        <f>SUM(G13:G183)</f>
        <v>107874.81850000001</v>
      </c>
      <c r="H185" s="169">
        <f>SUM(H13:H183)</f>
        <v>0</v>
      </c>
      <c r="I185" s="169">
        <f>SUM(I13:I183)</f>
        <v>0</v>
      </c>
      <c r="J185" s="96">
        <f>SUM(J183+J178+J169+J160+J80+J71+J68+J66+J63+J48+J43+J41+J27+J25)</f>
        <v>107874.81850000001</v>
      </c>
      <c r="K185" s="23"/>
      <c r="M185" s="23"/>
      <c r="N185" s="90"/>
      <c r="O185" s="94"/>
      <c r="Q185" s="23"/>
    </row>
    <row r="186" spans="1:6" s="20" customFormat="1" ht="19.5" customHeight="1" thickBot="1">
      <c r="A186" s="27"/>
      <c r="B186" s="28"/>
      <c r="C186" s="33"/>
      <c r="D186" s="266"/>
      <c r="E186" s="201"/>
      <c r="F186" s="182"/>
    </row>
    <row r="187" spans="1:17" s="230" customFormat="1" ht="30.75" customHeight="1" thickBot="1">
      <c r="A187" s="188" t="s">
        <v>525</v>
      </c>
      <c r="B187" s="233"/>
      <c r="C187" s="234"/>
      <c r="D187" s="266"/>
      <c r="E187" s="202"/>
      <c r="F187" s="30"/>
      <c r="G187" s="329"/>
      <c r="H187" s="329"/>
      <c r="I187" s="329"/>
      <c r="J187" s="329"/>
      <c r="K187" s="233"/>
      <c r="M187" s="233"/>
      <c r="N187" s="291"/>
      <c r="O187" s="94"/>
      <c r="P187" s="95"/>
      <c r="Q187" s="233"/>
    </row>
    <row r="188" spans="1:10" s="17" customFormat="1" ht="12.75">
      <c r="A188" s="467">
        <v>314</v>
      </c>
      <c r="B188" s="468" t="s">
        <v>526</v>
      </c>
      <c r="C188" s="469" t="s">
        <v>536</v>
      </c>
      <c r="D188" s="426">
        <v>8</v>
      </c>
      <c r="E188" s="521">
        <v>700</v>
      </c>
      <c r="F188" s="623">
        <v>5600</v>
      </c>
      <c r="G188" s="479">
        <f aca="true" t="shared" si="6" ref="G188:G209">+F188</f>
        <v>5600</v>
      </c>
      <c r="H188" s="399"/>
      <c r="I188" s="399"/>
      <c r="J188" s="480">
        <v>5600</v>
      </c>
    </row>
    <row r="189" spans="1:10" s="17" customFormat="1" ht="12.75">
      <c r="A189" s="113">
        <v>314</v>
      </c>
      <c r="B189" s="384" t="s">
        <v>526</v>
      </c>
      <c r="C189" s="112" t="s">
        <v>536</v>
      </c>
      <c r="D189" s="427">
        <v>6</v>
      </c>
      <c r="E189" s="409">
        <v>800</v>
      </c>
      <c r="F189" s="624">
        <v>4800</v>
      </c>
      <c r="G189" s="602">
        <f t="shared" si="6"/>
        <v>4800</v>
      </c>
      <c r="H189" s="603"/>
      <c r="I189" s="603"/>
      <c r="J189" s="514">
        <v>4800</v>
      </c>
    </row>
    <row r="190" spans="1:10" s="17" customFormat="1" ht="12.75">
      <c r="A190" s="18" t="s">
        <v>537</v>
      </c>
      <c r="B190" s="125"/>
      <c r="C190" s="16"/>
      <c r="D190" s="619"/>
      <c r="E190" s="625"/>
      <c r="F190" s="626">
        <v>10400</v>
      </c>
      <c r="G190" s="604"/>
      <c r="H190" s="605"/>
      <c r="I190" s="605"/>
      <c r="J190" s="517">
        <v>10400</v>
      </c>
    </row>
    <row r="191" spans="1:10" s="17" customFormat="1" ht="12.75">
      <c r="A191" s="113">
        <v>315</v>
      </c>
      <c r="B191" s="384" t="s">
        <v>526</v>
      </c>
      <c r="C191" s="112" t="s">
        <v>538</v>
      </c>
      <c r="D191" s="427">
        <v>20</v>
      </c>
      <c r="E191" s="409">
        <v>45</v>
      </c>
      <c r="F191" s="624">
        <v>900</v>
      </c>
      <c r="G191" s="602">
        <f t="shared" si="6"/>
        <v>900</v>
      </c>
      <c r="H191" s="603"/>
      <c r="I191" s="603"/>
      <c r="J191" s="514">
        <v>900</v>
      </c>
    </row>
    <row r="192" spans="1:10" s="17" customFormat="1" ht="12.75">
      <c r="A192" s="113">
        <v>315</v>
      </c>
      <c r="B192" s="384" t="s">
        <v>169</v>
      </c>
      <c r="C192" s="112" t="s">
        <v>539</v>
      </c>
      <c r="D192" s="427">
        <v>50</v>
      </c>
      <c r="E192" s="409">
        <v>35</v>
      </c>
      <c r="F192" s="624">
        <v>1750</v>
      </c>
      <c r="G192" s="602">
        <f t="shared" si="6"/>
        <v>1750</v>
      </c>
      <c r="H192" s="603"/>
      <c r="I192" s="603"/>
      <c r="J192" s="514">
        <v>1750</v>
      </c>
    </row>
    <row r="193" spans="1:10" s="17" customFormat="1" ht="12.75">
      <c r="A193" s="18" t="s">
        <v>540</v>
      </c>
      <c r="B193" s="125"/>
      <c r="C193" s="16"/>
      <c r="D193" s="619"/>
      <c r="E193" s="625"/>
      <c r="F193" s="626">
        <v>2650</v>
      </c>
      <c r="G193" s="604"/>
      <c r="H193" s="605"/>
      <c r="I193" s="605"/>
      <c r="J193" s="517">
        <v>2650</v>
      </c>
    </row>
    <row r="194" spans="1:10" s="17" customFormat="1" ht="12.75">
      <c r="A194" s="113">
        <v>321</v>
      </c>
      <c r="B194" s="384" t="s">
        <v>541</v>
      </c>
      <c r="C194" s="112" t="s">
        <v>542</v>
      </c>
      <c r="D194" s="427">
        <v>12</v>
      </c>
      <c r="E194" s="409">
        <v>900</v>
      </c>
      <c r="F194" s="624">
        <v>10800</v>
      </c>
      <c r="G194" s="602">
        <f t="shared" si="6"/>
        <v>10800</v>
      </c>
      <c r="H194" s="603"/>
      <c r="I194" s="603"/>
      <c r="J194" s="514">
        <v>10800</v>
      </c>
    </row>
    <row r="195" spans="1:10" s="17" customFormat="1" ht="12.75">
      <c r="A195" s="18" t="s">
        <v>543</v>
      </c>
      <c r="B195" s="125"/>
      <c r="C195" s="16"/>
      <c r="D195" s="620"/>
      <c r="E195" s="627"/>
      <c r="F195" s="626">
        <v>10800</v>
      </c>
      <c r="G195" s="604"/>
      <c r="H195" s="605"/>
      <c r="I195" s="605"/>
      <c r="J195" s="517">
        <v>10800</v>
      </c>
    </row>
    <row r="196" spans="1:10" s="17" customFormat="1" ht="12.75">
      <c r="A196" s="113">
        <v>324</v>
      </c>
      <c r="B196" s="384" t="s">
        <v>541</v>
      </c>
      <c r="C196" s="112" t="s">
        <v>544</v>
      </c>
      <c r="D196" s="427">
        <v>24</v>
      </c>
      <c r="E196" s="628">
        <v>300</v>
      </c>
      <c r="F196" s="628">
        <v>7200</v>
      </c>
      <c r="G196" s="602">
        <f t="shared" si="6"/>
        <v>7200</v>
      </c>
      <c r="H196" s="603"/>
      <c r="I196" s="603"/>
      <c r="J196" s="514">
        <v>7200</v>
      </c>
    </row>
    <row r="197" spans="1:10" s="17" customFormat="1" ht="12.75">
      <c r="A197" s="18" t="s">
        <v>545</v>
      </c>
      <c r="B197" s="125"/>
      <c r="C197" s="16"/>
      <c r="D197" s="619"/>
      <c r="E197" s="625"/>
      <c r="F197" s="626">
        <v>7200</v>
      </c>
      <c r="G197" s="604"/>
      <c r="H197" s="605"/>
      <c r="I197" s="605"/>
      <c r="J197" s="517">
        <v>7200</v>
      </c>
    </row>
    <row r="198" spans="1:10" s="17" customFormat="1" ht="12.75">
      <c r="A198" s="113">
        <v>333</v>
      </c>
      <c r="B198" s="384" t="s">
        <v>534</v>
      </c>
      <c r="C198" s="112" t="s">
        <v>553</v>
      </c>
      <c r="D198" s="427">
        <v>6</v>
      </c>
      <c r="E198" s="409">
        <v>1000</v>
      </c>
      <c r="F198" s="624">
        <v>6000</v>
      </c>
      <c r="G198" s="602">
        <f t="shared" si="6"/>
        <v>6000</v>
      </c>
      <c r="H198" s="603"/>
      <c r="I198" s="603"/>
      <c r="J198" s="514">
        <v>6000</v>
      </c>
    </row>
    <row r="199" spans="1:10" s="17" customFormat="1" ht="12.75">
      <c r="A199" s="113">
        <v>333</v>
      </c>
      <c r="B199" s="384" t="s">
        <v>534</v>
      </c>
      <c r="C199" s="112" t="s">
        <v>555</v>
      </c>
      <c r="D199" s="427">
        <v>6</v>
      </c>
      <c r="E199" s="409">
        <v>300</v>
      </c>
      <c r="F199" s="624">
        <v>1800</v>
      </c>
      <c r="G199" s="602">
        <f t="shared" si="6"/>
        <v>1800</v>
      </c>
      <c r="H199" s="603"/>
      <c r="I199" s="603"/>
      <c r="J199" s="514">
        <v>1800</v>
      </c>
    </row>
    <row r="200" spans="1:10" s="17" customFormat="1" ht="12.75">
      <c r="A200" s="18" t="s">
        <v>557</v>
      </c>
      <c r="B200" s="125"/>
      <c r="C200" s="16"/>
      <c r="D200" s="619"/>
      <c r="E200" s="625"/>
      <c r="F200" s="626">
        <v>7800</v>
      </c>
      <c r="G200" s="604"/>
      <c r="H200" s="605"/>
      <c r="I200" s="605"/>
      <c r="J200" s="517">
        <v>7800</v>
      </c>
    </row>
    <row r="201" spans="1:10" s="17" customFormat="1" ht="12.75">
      <c r="A201" s="113">
        <v>335</v>
      </c>
      <c r="B201" s="384" t="s">
        <v>534</v>
      </c>
      <c r="C201" s="112" t="s">
        <v>558</v>
      </c>
      <c r="D201" s="427">
        <v>65</v>
      </c>
      <c r="E201" s="628">
        <v>50</v>
      </c>
      <c r="F201" s="628">
        <v>3250</v>
      </c>
      <c r="G201" s="602">
        <f t="shared" si="6"/>
        <v>3250</v>
      </c>
      <c r="H201" s="603"/>
      <c r="I201" s="603"/>
      <c r="J201" s="514">
        <v>3250</v>
      </c>
    </row>
    <row r="202" spans="1:10" s="17" customFormat="1" ht="12.75">
      <c r="A202" s="113">
        <v>335</v>
      </c>
      <c r="B202" s="384" t="s">
        <v>526</v>
      </c>
      <c r="C202" s="112" t="s">
        <v>560</v>
      </c>
      <c r="D202" s="427">
        <v>12</v>
      </c>
      <c r="E202" s="409">
        <v>400</v>
      </c>
      <c r="F202" s="624">
        <v>4800</v>
      </c>
      <c r="G202" s="602">
        <f t="shared" si="6"/>
        <v>4800</v>
      </c>
      <c r="H202" s="603"/>
      <c r="I202" s="603"/>
      <c r="J202" s="514">
        <v>4800</v>
      </c>
    </row>
    <row r="203" spans="1:10" s="17" customFormat="1" ht="12.75">
      <c r="A203" s="113">
        <v>335</v>
      </c>
      <c r="B203" s="384" t="s">
        <v>541</v>
      </c>
      <c r="C203" s="112" t="s">
        <v>562</v>
      </c>
      <c r="D203" s="427">
        <v>12</v>
      </c>
      <c r="E203" s="409">
        <v>250</v>
      </c>
      <c r="F203" s="624">
        <v>3000</v>
      </c>
      <c r="G203" s="602">
        <f t="shared" si="6"/>
        <v>3000</v>
      </c>
      <c r="H203" s="603"/>
      <c r="I203" s="603"/>
      <c r="J203" s="514">
        <v>3000</v>
      </c>
    </row>
    <row r="204" spans="1:10" s="17" customFormat="1" ht="12.75">
      <c r="A204" s="18" t="s">
        <v>563</v>
      </c>
      <c r="B204" s="125"/>
      <c r="C204" s="16"/>
      <c r="D204" s="619"/>
      <c r="E204" s="625"/>
      <c r="F204" s="626">
        <v>11050</v>
      </c>
      <c r="G204" s="604"/>
      <c r="H204" s="605"/>
      <c r="I204" s="605"/>
      <c r="J204" s="517">
        <v>11050</v>
      </c>
    </row>
    <row r="205" spans="1:10" s="17" customFormat="1" ht="12.75">
      <c r="A205" s="113">
        <v>345</v>
      </c>
      <c r="B205" s="384" t="s">
        <v>526</v>
      </c>
      <c r="C205" s="112" t="s">
        <v>569</v>
      </c>
      <c r="D205" s="427">
        <v>6</v>
      </c>
      <c r="E205" s="409">
        <v>2000</v>
      </c>
      <c r="F205" s="624">
        <v>12000</v>
      </c>
      <c r="G205" s="602">
        <f t="shared" si="6"/>
        <v>12000</v>
      </c>
      <c r="H205" s="603"/>
      <c r="I205" s="603"/>
      <c r="J205" s="514">
        <v>12000</v>
      </c>
    </row>
    <row r="206" spans="1:10" s="17" customFormat="1" ht="12.75">
      <c r="A206" s="18" t="s">
        <v>570</v>
      </c>
      <c r="B206" s="125"/>
      <c r="C206" s="16"/>
      <c r="D206" s="621"/>
      <c r="E206" s="629"/>
      <c r="F206" s="626">
        <v>12000</v>
      </c>
      <c r="G206" s="604"/>
      <c r="H206" s="605"/>
      <c r="I206" s="605"/>
      <c r="J206" s="517">
        <v>12000</v>
      </c>
    </row>
    <row r="207" spans="1:10" s="17" customFormat="1" ht="12.75">
      <c r="A207" s="113">
        <v>349</v>
      </c>
      <c r="B207" s="384" t="s">
        <v>526</v>
      </c>
      <c r="C207" s="112" t="s">
        <v>572</v>
      </c>
      <c r="D207" s="427">
        <v>6</v>
      </c>
      <c r="E207" s="409">
        <v>2000</v>
      </c>
      <c r="F207" s="624">
        <v>12000</v>
      </c>
      <c r="G207" s="602">
        <f t="shared" si="6"/>
        <v>12000</v>
      </c>
      <c r="H207" s="603"/>
      <c r="I207" s="603"/>
      <c r="J207" s="514">
        <v>12000</v>
      </c>
    </row>
    <row r="208" spans="1:10" s="17" customFormat="1" ht="12.75">
      <c r="A208" s="18" t="s">
        <v>574</v>
      </c>
      <c r="B208" s="125"/>
      <c r="C208" s="16"/>
      <c r="D208" s="621"/>
      <c r="E208" s="629"/>
      <c r="F208" s="626">
        <v>12000</v>
      </c>
      <c r="G208" s="604"/>
      <c r="H208" s="605"/>
      <c r="I208" s="605"/>
      <c r="J208" s="517">
        <v>12000</v>
      </c>
    </row>
    <row r="209" spans="1:10" s="17" customFormat="1" ht="12.75">
      <c r="A209" s="113">
        <v>353</v>
      </c>
      <c r="B209" s="384" t="s">
        <v>581</v>
      </c>
      <c r="C209" s="112" t="s">
        <v>582</v>
      </c>
      <c r="D209" s="427">
        <v>970</v>
      </c>
      <c r="E209" s="628">
        <v>0.2</v>
      </c>
      <c r="F209" s="628">
        <v>194</v>
      </c>
      <c r="G209" s="602">
        <f t="shared" si="6"/>
        <v>194</v>
      </c>
      <c r="H209" s="603"/>
      <c r="I209" s="603"/>
      <c r="J209" s="514">
        <v>194</v>
      </c>
    </row>
    <row r="210" spans="1:10" s="17" customFormat="1" ht="12.75">
      <c r="A210" s="18" t="s">
        <v>585</v>
      </c>
      <c r="B210" s="125"/>
      <c r="C210" s="16"/>
      <c r="D210" s="619"/>
      <c r="E210" s="625"/>
      <c r="F210" s="626">
        <v>194</v>
      </c>
      <c r="G210" s="604"/>
      <c r="H210" s="605"/>
      <c r="I210" s="605"/>
      <c r="J210" s="517">
        <v>194</v>
      </c>
    </row>
    <row r="211" spans="1:10" s="17" customFormat="1" ht="24">
      <c r="A211" s="113">
        <v>355</v>
      </c>
      <c r="B211" s="384" t="s">
        <v>541</v>
      </c>
      <c r="C211" s="112" t="s">
        <v>590</v>
      </c>
      <c r="D211" s="427">
        <v>46</v>
      </c>
      <c r="E211" s="409">
        <v>332</v>
      </c>
      <c r="F211" s="624">
        <v>15272</v>
      </c>
      <c r="G211" s="602">
        <f aca="true" t="shared" si="7" ref="G211:G223">+F211</f>
        <v>15272</v>
      </c>
      <c r="H211" s="603"/>
      <c r="I211" s="603"/>
      <c r="J211" s="514">
        <v>15272</v>
      </c>
    </row>
    <row r="212" spans="1:10" s="17" customFormat="1" ht="12.75">
      <c r="A212" s="18" t="s">
        <v>593</v>
      </c>
      <c r="B212" s="125"/>
      <c r="C212" s="16"/>
      <c r="D212" s="619"/>
      <c r="E212" s="625"/>
      <c r="F212" s="626">
        <v>15272</v>
      </c>
      <c r="G212" s="604"/>
      <c r="H212" s="605"/>
      <c r="I212" s="605"/>
      <c r="J212" s="517">
        <v>15272</v>
      </c>
    </row>
    <row r="213" spans="1:10" s="17" customFormat="1" ht="12.75">
      <c r="A213" s="113">
        <v>371</v>
      </c>
      <c r="B213" s="384" t="s">
        <v>534</v>
      </c>
      <c r="C213" s="112" t="s">
        <v>596</v>
      </c>
      <c r="D213" s="427">
        <v>43</v>
      </c>
      <c r="E213" s="630">
        <v>1100</v>
      </c>
      <c r="F213" s="628">
        <v>47300</v>
      </c>
      <c r="G213" s="602">
        <f t="shared" si="7"/>
        <v>47300</v>
      </c>
      <c r="H213" s="603"/>
      <c r="I213" s="603"/>
      <c r="J213" s="514">
        <v>47300</v>
      </c>
    </row>
    <row r="214" spans="1:10" s="17" customFormat="1" ht="12.75">
      <c r="A214" s="113">
        <v>371</v>
      </c>
      <c r="B214" s="384" t="s">
        <v>597</v>
      </c>
      <c r="C214" s="112" t="s">
        <v>598</v>
      </c>
      <c r="D214" s="427">
        <v>4</v>
      </c>
      <c r="E214" s="630">
        <v>2400</v>
      </c>
      <c r="F214" s="628">
        <v>9600</v>
      </c>
      <c r="G214" s="602">
        <f t="shared" si="7"/>
        <v>9600</v>
      </c>
      <c r="H214" s="603"/>
      <c r="I214" s="603"/>
      <c r="J214" s="514">
        <v>9600</v>
      </c>
    </row>
    <row r="215" spans="1:10" s="17" customFormat="1" ht="12.75">
      <c r="A215" s="113">
        <v>371</v>
      </c>
      <c r="B215" s="384" t="s">
        <v>534</v>
      </c>
      <c r="C215" s="112" t="s">
        <v>599</v>
      </c>
      <c r="D215" s="427">
        <v>98</v>
      </c>
      <c r="E215" s="630">
        <v>280</v>
      </c>
      <c r="F215" s="628">
        <v>27440</v>
      </c>
      <c r="G215" s="602">
        <f t="shared" si="7"/>
        <v>27440</v>
      </c>
      <c r="H215" s="603"/>
      <c r="I215" s="603"/>
      <c r="J215" s="514">
        <v>27440</v>
      </c>
    </row>
    <row r="216" spans="1:10" s="17" customFormat="1" ht="12.75">
      <c r="A216" s="18" t="s">
        <v>600</v>
      </c>
      <c r="B216" s="125"/>
      <c r="C216" s="16"/>
      <c r="D216" s="620"/>
      <c r="E216" s="627"/>
      <c r="F216" s="626">
        <v>84340</v>
      </c>
      <c r="G216" s="604"/>
      <c r="H216" s="605"/>
      <c r="I216" s="605"/>
      <c r="J216" s="517">
        <v>84340</v>
      </c>
    </row>
    <row r="217" spans="1:10" s="17" customFormat="1" ht="12.75">
      <c r="A217" s="113">
        <v>372</v>
      </c>
      <c r="B217" s="384" t="s">
        <v>601</v>
      </c>
      <c r="C217" s="112" t="s">
        <v>602</v>
      </c>
      <c r="D217" s="427">
        <v>514</v>
      </c>
      <c r="E217" s="630">
        <v>280</v>
      </c>
      <c r="F217" s="628">
        <v>143920</v>
      </c>
      <c r="G217" s="602">
        <f t="shared" si="7"/>
        <v>143920</v>
      </c>
      <c r="H217" s="603"/>
      <c r="I217" s="603"/>
      <c r="J217" s="514">
        <v>143920</v>
      </c>
    </row>
    <row r="218" spans="1:10" s="17" customFormat="1" ht="12.75">
      <c r="A218" s="113">
        <v>372</v>
      </c>
      <c r="B218" s="384" t="s">
        <v>541</v>
      </c>
      <c r="C218" s="112" t="s">
        <v>603</v>
      </c>
      <c r="D218" s="427">
        <v>4</v>
      </c>
      <c r="E218" s="630">
        <v>900</v>
      </c>
      <c r="F218" s="628">
        <v>3600</v>
      </c>
      <c r="G218" s="602">
        <f t="shared" si="7"/>
        <v>3600</v>
      </c>
      <c r="H218" s="603"/>
      <c r="I218" s="603"/>
      <c r="J218" s="514">
        <v>3600</v>
      </c>
    </row>
    <row r="219" spans="1:10" s="17" customFormat="1" ht="12.75">
      <c r="A219" s="18" t="s">
        <v>604</v>
      </c>
      <c r="B219" s="125"/>
      <c r="C219" s="16"/>
      <c r="D219" s="620"/>
      <c r="E219" s="627"/>
      <c r="F219" s="626">
        <v>147520</v>
      </c>
      <c r="G219" s="604"/>
      <c r="H219" s="605"/>
      <c r="I219" s="605"/>
      <c r="J219" s="517">
        <v>147520</v>
      </c>
    </row>
    <row r="220" spans="1:10" s="17" customFormat="1" ht="12.75">
      <c r="A220" s="113">
        <v>379</v>
      </c>
      <c r="B220" s="384" t="s">
        <v>605</v>
      </c>
      <c r="C220" s="112" t="s">
        <v>606</v>
      </c>
      <c r="D220" s="427">
        <v>378283</v>
      </c>
      <c r="E220" s="630">
        <v>0.51</v>
      </c>
      <c r="F220" s="628">
        <v>192924.33</v>
      </c>
      <c r="G220" s="602">
        <f t="shared" si="7"/>
        <v>192924.33</v>
      </c>
      <c r="H220" s="603"/>
      <c r="I220" s="603"/>
      <c r="J220" s="514">
        <v>192924.33</v>
      </c>
    </row>
    <row r="221" spans="1:10" s="17" customFormat="1" ht="12.75">
      <c r="A221" s="113">
        <v>379</v>
      </c>
      <c r="B221" s="384" t="s">
        <v>605</v>
      </c>
      <c r="C221" s="112" t="s">
        <v>607</v>
      </c>
      <c r="D221" s="427">
        <v>78450</v>
      </c>
      <c r="E221" s="628">
        <v>0.59</v>
      </c>
      <c r="F221" s="628">
        <v>46285.5</v>
      </c>
      <c r="G221" s="602">
        <f t="shared" si="7"/>
        <v>46285.5</v>
      </c>
      <c r="H221" s="603"/>
      <c r="I221" s="603"/>
      <c r="J221" s="514">
        <v>46285.5</v>
      </c>
    </row>
    <row r="222" spans="1:10" s="17" customFormat="1" ht="12.75">
      <c r="A222" s="18" t="s">
        <v>608</v>
      </c>
      <c r="B222" s="125"/>
      <c r="C222" s="16"/>
      <c r="D222" s="619"/>
      <c r="E222" s="625"/>
      <c r="F222" s="626">
        <v>239209.83</v>
      </c>
      <c r="G222" s="604"/>
      <c r="H222" s="605"/>
      <c r="I222" s="605"/>
      <c r="J222" s="517">
        <v>239209.83</v>
      </c>
    </row>
    <row r="223" spans="1:10" s="17" customFormat="1" ht="12.75">
      <c r="A223" s="114">
        <v>383</v>
      </c>
      <c r="B223" s="389" t="s">
        <v>534</v>
      </c>
      <c r="C223" s="112" t="s">
        <v>609</v>
      </c>
      <c r="D223" s="427">
        <v>212</v>
      </c>
      <c r="E223" s="628">
        <v>5.625</v>
      </c>
      <c r="F223" s="628">
        <v>1192.5</v>
      </c>
      <c r="G223" s="602">
        <f t="shared" si="7"/>
        <v>1192.5</v>
      </c>
      <c r="H223" s="603"/>
      <c r="I223" s="603"/>
      <c r="J223" s="514">
        <v>1192.5</v>
      </c>
    </row>
    <row r="224" spans="1:10" s="17" customFormat="1" ht="13.5" thickBot="1">
      <c r="A224" s="511" t="s">
        <v>610</v>
      </c>
      <c r="B224" s="473"/>
      <c r="C224" s="121"/>
      <c r="D224" s="622"/>
      <c r="E224" s="631"/>
      <c r="F224" s="632">
        <v>1192.5</v>
      </c>
      <c r="G224" s="606"/>
      <c r="H224" s="607"/>
      <c r="I224" s="607"/>
      <c r="J224" s="516">
        <v>1192.5</v>
      </c>
    </row>
    <row r="225" spans="1:6" s="167" customFormat="1" ht="19.5" customHeight="1" thickBot="1">
      <c r="A225" s="166"/>
      <c r="B225" s="28"/>
      <c r="C225" s="29"/>
      <c r="D225" s="270"/>
      <c r="E225" s="204"/>
      <c r="F225" s="126"/>
    </row>
    <row r="226" spans="1:17" s="105" customFormat="1" ht="24.75" customHeight="1" thickBot="1">
      <c r="A226" s="815" t="s">
        <v>616</v>
      </c>
      <c r="B226" s="816"/>
      <c r="C226" s="816"/>
      <c r="D226" s="816"/>
      <c r="E226" s="839"/>
      <c r="F226" s="96">
        <f>SUM(F224+F222+F219+F216+F212+F210+F208+F206+F204+F200+F197+F195+F193+F190)</f>
        <v>561628.33</v>
      </c>
      <c r="G226" s="96">
        <f>SUM(G188:G224)</f>
        <v>561628.33</v>
      </c>
      <c r="H226" s="96">
        <f>SUM(H188:H224)</f>
        <v>0</v>
      </c>
      <c r="I226" s="96">
        <f>SUM(I188:I224)</f>
        <v>0</v>
      </c>
      <c r="J226" s="96">
        <f>SUM(J224+J222+J219+J216+J212+J210+J208+J206+J204+J200+J197+J195+J193+J190)</f>
        <v>561628.33</v>
      </c>
      <c r="K226" s="97"/>
      <c r="M226" s="97"/>
      <c r="N226" s="83"/>
      <c r="O226" s="95"/>
      <c r="P226" s="95"/>
      <c r="Q226" s="97"/>
    </row>
    <row r="227" spans="1:6" s="167" customFormat="1" ht="12.75" hidden="1">
      <c r="A227" s="166"/>
      <c r="B227" s="28"/>
      <c r="C227" s="29"/>
      <c r="D227" s="270"/>
      <c r="E227" s="204"/>
      <c r="F227" s="126"/>
    </row>
    <row r="228" spans="1:6" s="167" customFormat="1" ht="19.5" customHeight="1" thickBot="1">
      <c r="A228" s="166"/>
      <c r="B228" s="28"/>
      <c r="C228" s="29"/>
      <c r="D228" s="270"/>
      <c r="E228" s="204"/>
      <c r="F228" s="126"/>
    </row>
    <row r="229" spans="1:6" s="167" customFormat="1" ht="13.5" hidden="1" thickBot="1">
      <c r="A229" s="166"/>
      <c r="B229" s="28"/>
      <c r="C229" s="29"/>
      <c r="D229" s="270"/>
      <c r="E229" s="204"/>
      <c r="F229" s="126"/>
    </row>
    <row r="230" spans="1:17" s="295" customFormat="1" ht="32.25" customHeight="1" thickBot="1">
      <c r="A230" s="251" t="s">
        <v>617</v>
      </c>
      <c r="B230" s="149"/>
      <c r="C230" s="293"/>
      <c r="D230" s="294"/>
      <c r="E230" s="287"/>
      <c r="F230" s="30"/>
      <c r="G230" s="335"/>
      <c r="H230" s="335"/>
      <c r="I230" s="335"/>
      <c r="J230" s="335"/>
      <c r="K230" s="233"/>
      <c r="M230" s="233"/>
      <c r="N230" s="291"/>
      <c r="O230" s="95"/>
      <c r="P230" s="95"/>
      <c r="Q230" s="233"/>
    </row>
    <row r="231" spans="1:10" s="20" customFormat="1" ht="12.75">
      <c r="A231" s="467">
        <v>434</v>
      </c>
      <c r="B231" s="468" t="s">
        <v>169</v>
      </c>
      <c r="C231" s="469" t="s">
        <v>633</v>
      </c>
      <c r="D231" s="493">
        <v>1</v>
      </c>
      <c r="E231" s="616">
        <v>1187.5</v>
      </c>
      <c r="F231" s="633">
        <v>1187.5</v>
      </c>
      <c r="G231" s="633">
        <f aca="true" t="shared" si="8" ref="G231:G243">+F231</f>
        <v>1187.5</v>
      </c>
      <c r="H231" s="633"/>
      <c r="I231" s="633"/>
      <c r="J231" s="471">
        <v>1187.5</v>
      </c>
    </row>
    <row r="232" spans="1:10" s="17" customFormat="1" ht="12.75">
      <c r="A232" s="18" t="s">
        <v>634</v>
      </c>
      <c r="B232" s="125"/>
      <c r="C232" s="16"/>
      <c r="D232" s="494"/>
      <c r="E232" s="456"/>
      <c r="F232" s="634">
        <v>1187.5</v>
      </c>
      <c r="G232" s="634"/>
      <c r="H232" s="634"/>
      <c r="I232" s="634"/>
      <c r="J232" s="454">
        <v>1187.5</v>
      </c>
    </row>
    <row r="233" spans="1:10" s="20" customFormat="1" ht="12.75">
      <c r="A233" s="123">
        <v>435</v>
      </c>
      <c r="B233" s="394" t="s">
        <v>169</v>
      </c>
      <c r="C233" s="122" t="s">
        <v>636</v>
      </c>
      <c r="D233" s="482">
        <v>1</v>
      </c>
      <c r="E233" s="458">
        <v>6000</v>
      </c>
      <c r="F233" s="635">
        <v>6000</v>
      </c>
      <c r="G233" s="635">
        <f t="shared" si="8"/>
        <v>6000</v>
      </c>
      <c r="H233" s="635"/>
      <c r="I233" s="635"/>
      <c r="J233" s="452">
        <v>6000</v>
      </c>
    </row>
    <row r="234" spans="1:10" s="20" customFormat="1" ht="12.75">
      <c r="A234" s="123">
        <v>435</v>
      </c>
      <c r="B234" s="394" t="s">
        <v>169</v>
      </c>
      <c r="C234" s="122" t="s">
        <v>637</v>
      </c>
      <c r="D234" s="482">
        <v>1</v>
      </c>
      <c r="E234" s="457">
        <v>1800</v>
      </c>
      <c r="F234" s="635">
        <v>1800</v>
      </c>
      <c r="G234" s="635">
        <f t="shared" si="8"/>
        <v>1800</v>
      </c>
      <c r="H234" s="635"/>
      <c r="I234" s="635"/>
      <c r="J234" s="452">
        <v>1800</v>
      </c>
    </row>
    <row r="235" spans="1:10" s="20" customFormat="1" ht="12.75">
      <c r="A235" s="123">
        <v>435</v>
      </c>
      <c r="B235" s="394" t="s">
        <v>169</v>
      </c>
      <c r="C235" s="122" t="s">
        <v>638</v>
      </c>
      <c r="D235" s="482">
        <v>4</v>
      </c>
      <c r="E235" s="457">
        <v>1000</v>
      </c>
      <c r="F235" s="635">
        <v>4000</v>
      </c>
      <c r="G235" s="635">
        <f t="shared" si="8"/>
        <v>4000</v>
      </c>
      <c r="H235" s="635"/>
      <c r="I235" s="635"/>
      <c r="J235" s="452">
        <v>4000</v>
      </c>
    </row>
    <row r="236" spans="1:10" s="17" customFormat="1" ht="12.75">
      <c r="A236" s="21" t="s">
        <v>639</v>
      </c>
      <c r="B236" s="386"/>
      <c r="C236" s="16"/>
      <c r="D236" s="494"/>
      <c r="E236" s="456"/>
      <c r="F236" s="634">
        <v>11800</v>
      </c>
      <c r="G236" s="634"/>
      <c r="H236" s="634"/>
      <c r="I236" s="634"/>
      <c r="J236" s="454">
        <v>11800</v>
      </c>
    </row>
    <row r="237" spans="1:10" s="20" customFormat="1" ht="12.75">
      <c r="A237" s="113">
        <v>436</v>
      </c>
      <c r="B237" s="384" t="s">
        <v>169</v>
      </c>
      <c r="C237" s="112" t="s">
        <v>640</v>
      </c>
      <c r="D237" s="482">
        <v>3</v>
      </c>
      <c r="E237" s="457">
        <v>4200</v>
      </c>
      <c r="F237" s="635">
        <v>12600</v>
      </c>
      <c r="G237" s="635">
        <f t="shared" si="8"/>
        <v>12600</v>
      </c>
      <c r="H237" s="635"/>
      <c r="I237" s="635"/>
      <c r="J237" s="452">
        <v>12600</v>
      </c>
    </row>
    <row r="238" spans="1:10" s="20" customFormat="1" ht="12.75">
      <c r="A238" s="113">
        <v>436</v>
      </c>
      <c r="B238" s="384" t="s">
        <v>169</v>
      </c>
      <c r="C238" s="112" t="s">
        <v>641</v>
      </c>
      <c r="D238" s="482">
        <v>3</v>
      </c>
      <c r="E238" s="457">
        <v>6000</v>
      </c>
      <c r="F238" s="635">
        <v>18000</v>
      </c>
      <c r="G238" s="635">
        <f t="shared" si="8"/>
        <v>18000</v>
      </c>
      <c r="H238" s="635"/>
      <c r="I238" s="635"/>
      <c r="J238" s="452">
        <v>18000</v>
      </c>
    </row>
    <row r="239" spans="1:10" s="20" customFormat="1" ht="12.75">
      <c r="A239" s="113">
        <v>436</v>
      </c>
      <c r="B239" s="384" t="s">
        <v>169</v>
      </c>
      <c r="C239" s="112" t="s">
        <v>643</v>
      </c>
      <c r="D239" s="482">
        <v>2</v>
      </c>
      <c r="E239" s="457">
        <v>937.5</v>
      </c>
      <c r="F239" s="635">
        <v>1875</v>
      </c>
      <c r="G239" s="635">
        <f t="shared" si="8"/>
        <v>1875</v>
      </c>
      <c r="H239" s="635"/>
      <c r="I239" s="635"/>
      <c r="J239" s="452">
        <v>1875</v>
      </c>
    </row>
    <row r="240" spans="1:10" s="20" customFormat="1" ht="12.75">
      <c r="A240" s="113">
        <v>436</v>
      </c>
      <c r="B240" s="384" t="s">
        <v>169</v>
      </c>
      <c r="C240" s="112" t="s">
        <v>644</v>
      </c>
      <c r="D240" s="482">
        <v>1</v>
      </c>
      <c r="E240" s="457">
        <v>1875</v>
      </c>
      <c r="F240" s="635">
        <v>1875</v>
      </c>
      <c r="G240" s="635">
        <f t="shared" si="8"/>
        <v>1875</v>
      </c>
      <c r="H240" s="635"/>
      <c r="I240" s="635"/>
      <c r="J240" s="452">
        <v>1875</v>
      </c>
    </row>
    <row r="241" spans="1:10" s="20" customFormat="1" ht="12.75">
      <c r="A241" s="113">
        <v>436</v>
      </c>
      <c r="B241" s="384" t="s">
        <v>169</v>
      </c>
      <c r="C241" s="112" t="s">
        <v>649</v>
      </c>
      <c r="D241" s="482">
        <v>3</v>
      </c>
      <c r="E241" s="457">
        <v>1750</v>
      </c>
      <c r="F241" s="635">
        <v>5250</v>
      </c>
      <c r="G241" s="635">
        <f t="shared" si="8"/>
        <v>5250</v>
      </c>
      <c r="H241" s="635"/>
      <c r="I241" s="635"/>
      <c r="J241" s="452">
        <v>5250</v>
      </c>
    </row>
    <row r="242" spans="1:10" s="17" customFormat="1" ht="12.75">
      <c r="A242" s="18" t="s">
        <v>655</v>
      </c>
      <c r="B242" s="125"/>
      <c r="C242" s="16"/>
      <c r="D242" s="494"/>
      <c r="E242" s="412"/>
      <c r="F242" s="634">
        <f>SUM(F237:F241)</f>
        <v>39600</v>
      </c>
      <c r="G242" s="634"/>
      <c r="H242" s="634"/>
      <c r="I242" s="634"/>
      <c r="J242" s="454">
        <v>42907</v>
      </c>
    </row>
    <row r="243" spans="1:10" s="20" customFormat="1" ht="12.75">
      <c r="A243" s="113">
        <v>437</v>
      </c>
      <c r="B243" s="384" t="s">
        <v>169</v>
      </c>
      <c r="C243" s="112" t="s">
        <v>661</v>
      </c>
      <c r="D243" s="482">
        <v>4</v>
      </c>
      <c r="E243" s="458">
        <v>300</v>
      </c>
      <c r="F243" s="635">
        <v>1200</v>
      </c>
      <c r="G243" s="635">
        <f t="shared" si="8"/>
        <v>1200</v>
      </c>
      <c r="H243" s="635"/>
      <c r="I243" s="635"/>
      <c r="J243" s="452">
        <v>1200</v>
      </c>
    </row>
    <row r="244" spans="1:10" s="17" customFormat="1" ht="13.5" thickBot="1">
      <c r="A244" s="120" t="s">
        <v>668</v>
      </c>
      <c r="B244" s="395"/>
      <c r="C244" s="121"/>
      <c r="D244" s="496"/>
      <c r="E244" s="446"/>
      <c r="F244" s="636">
        <v>1200</v>
      </c>
      <c r="G244" s="636"/>
      <c r="H244" s="636"/>
      <c r="I244" s="636"/>
      <c r="J244" s="476">
        <v>1200</v>
      </c>
    </row>
    <row r="245" spans="1:10" s="165" customFormat="1" ht="19.5" customHeight="1" thickBot="1">
      <c r="A245" s="176"/>
      <c r="B245" s="177"/>
      <c r="C245" s="178"/>
      <c r="D245" s="285"/>
      <c r="E245" s="207"/>
      <c r="F245" s="181"/>
      <c r="G245" s="181"/>
      <c r="H245" s="181"/>
      <c r="I245" s="181"/>
      <c r="J245" s="181"/>
    </row>
    <row r="246" spans="1:17" s="95" customFormat="1" ht="24.75" customHeight="1" thickBot="1">
      <c r="A246" s="817" t="s">
        <v>682</v>
      </c>
      <c r="B246" s="818"/>
      <c r="C246" s="818"/>
      <c r="D246" s="818"/>
      <c r="E246" s="797"/>
      <c r="F246" s="96">
        <f>SUM(F244+F242+F236+F232)</f>
        <v>53787.5</v>
      </c>
      <c r="G246" s="96">
        <f>SUM(G231:G244)</f>
        <v>53787.5</v>
      </c>
      <c r="H246" s="96">
        <f>SUM(H231:H244)</f>
        <v>0</v>
      </c>
      <c r="I246" s="96">
        <f>SUM(I231:I244)</f>
        <v>0</v>
      </c>
      <c r="J246" s="96">
        <f>SUM(J244+J242+J236+J232)</f>
        <v>57094.5</v>
      </c>
      <c r="K246" s="108"/>
      <c r="N246" s="94"/>
      <c r="Q246" s="108"/>
    </row>
    <row r="247" spans="1:17" s="95" customFormat="1" ht="19.5" customHeight="1" thickBot="1">
      <c r="A247" s="173"/>
      <c r="B247" s="173"/>
      <c r="C247" s="173"/>
      <c r="D247" s="286"/>
      <c r="E247" s="209"/>
      <c r="F247" s="174"/>
      <c r="G247" s="174"/>
      <c r="H247" s="174"/>
      <c r="I247" s="174"/>
      <c r="J247" s="174"/>
      <c r="K247" s="108"/>
      <c r="N247" s="94"/>
      <c r="Q247" s="108"/>
    </row>
    <row r="248" spans="1:17" s="110" customFormat="1" ht="24.75" customHeight="1" thickBot="1">
      <c r="A248" s="798" t="s">
        <v>12</v>
      </c>
      <c r="B248" s="799"/>
      <c r="C248" s="799"/>
      <c r="D248" s="799"/>
      <c r="E248" s="800"/>
      <c r="F248" s="477">
        <f>SUM(F246+F226+F185)</f>
        <v>723290.6485</v>
      </c>
      <c r="G248" s="477">
        <f>SUM(G246+G226+G185)</f>
        <v>723290.6485</v>
      </c>
      <c r="H248" s="477">
        <f>SUM(H246+H226+H185)</f>
        <v>0</v>
      </c>
      <c r="I248" s="477">
        <f>SUM(I246+I226+I185)</f>
        <v>0</v>
      </c>
      <c r="J248" s="477">
        <f>SUM(J246+J226+J185)</f>
        <v>726597.6485</v>
      </c>
      <c r="K248" s="109"/>
      <c r="N248" s="111"/>
      <c r="Q248" s="109"/>
    </row>
    <row r="249" spans="1:6" ht="12.75">
      <c r="A249" s="5"/>
      <c r="B249" s="44"/>
      <c r="C249" s="45"/>
      <c r="D249" s="276"/>
      <c r="E249" s="210"/>
      <c r="F249" s="42"/>
    </row>
    <row r="250" spans="1:6" ht="12.75">
      <c r="A250" s="5"/>
      <c r="B250" s="44"/>
      <c r="C250" s="45"/>
      <c r="D250" s="276"/>
      <c r="E250" s="229"/>
      <c r="F250" s="48"/>
    </row>
    <row r="251" spans="1:6" ht="12.75">
      <c r="A251" s="5"/>
      <c r="B251" s="5"/>
      <c r="C251" s="45"/>
      <c r="D251" s="277"/>
      <c r="E251" s="229"/>
      <c r="F251" s="48"/>
    </row>
    <row r="252" spans="1:6" ht="12.75">
      <c r="A252" s="5"/>
      <c r="B252" s="5"/>
      <c r="C252" s="45"/>
      <c r="D252" s="277"/>
      <c r="E252" s="229"/>
      <c r="F252" s="48"/>
    </row>
    <row r="253" spans="1:6" ht="12.75">
      <c r="A253" s="5"/>
      <c r="B253" s="5"/>
      <c r="C253" s="45"/>
      <c r="D253" s="277"/>
      <c r="E253" s="229"/>
      <c r="F253" s="48"/>
    </row>
    <row r="254" spans="1:6" ht="12.75">
      <c r="A254" s="5"/>
      <c r="B254" s="5"/>
      <c r="C254" s="45"/>
      <c r="D254" s="277"/>
      <c r="E254" s="229"/>
      <c r="F254" s="48"/>
    </row>
    <row r="255" spans="1:6" ht="12.75">
      <c r="A255" s="5"/>
      <c r="B255" s="5"/>
      <c r="C255" s="45"/>
      <c r="D255" s="277"/>
      <c r="E255" s="229"/>
      <c r="F255" s="48"/>
    </row>
    <row r="256" spans="1:6" ht="12.75">
      <c r="A256" s="5"/>
      <c r="B256" s="5"/>
      <c r="C256" s="45"/>
      <c r="D256" s="277"/>
      <c r="E256" s="229"/>
      <c r="F256" s="48"/>
    </row>
    <row r="257" spans="1:6" ht="12.75">
      <c r="A257" s="5"/>
      <c r="B257" s="5"/>
      <c r="C257" s="45"/>
      <c r="D257" s="277"/>
      <c r="E257" s="229"/>
      <c r="F257" s="48"/>
    </row>
    <row r="258" spans="1:6" ht="12.75">
      <c r="A258" s="5"/>
      <c r="B258" s="5"/>
      <c r="C258" s="45"/>
      <c r="D258" s="277"/>
      <c r="E258" s="229"/>
      <c r="F258" s="48"/>
    </row>
    <row r="259" spans="1:6" ht="12.75">
      <c r="A259" s="5"/>
      <c r="B259" s="5"/>
      <c r="C259" s="45"/>
      <c r="D259" s="277"/>
      <c r="E259" s="229"/>
      <c r="F259" s="48"/>
    </row>
    <row r="260" spans="1:6" ht="12.75">
      <c r="A260" s="5"/>
      <c r="B260" s="5"/>
      <c r="C260" s="45"/>
      <c r="D260" s="277"/>
      <c r="E260" s="229"/>
      <c r="F260" s="48"/>
    </row>
    <row r="261" spans="1:6" ht="12.75">
      <c r="A261" s="5"/>
      <c r="B261" s="5"/>
      <c r="C261" s="45"/>
      <c r="D261" s="277"/>
      <c r="E261" s="229"/>
      <c r="F261" s="48"/>
    </row>
    <row r="262" spans="1:6" ht="12.75">
      <c r="A262" s="5"/>
      <c r="B262" s="5"/>
      <c r="C262" s="45"/>
      <c r="D262" s="277"/>
      <c r="E262" s="229"/>
      <c r="F262" s="48"/>
    </row>
    <row r="263" spans="1:6" ht="12.75">
      <c r="A263" s="5"/>
      <c r="B263" s="5"/>
      <c r="C263" s="45"/>
      <c r="D263" s="277"/>
      <c r="E263" s="229"/>
      <c r="F263" s="48"/>
    </row>
    <row r="264" spans="1:6" ht="12.75">
      <c r="A264" s="5"/>
      <c r="B264" s="5"/>
      <c r="C264" s="45"/>
      <c r="D264" s="277"/>
      <c r="E264" s="229"/>
      <c r="F264" s="48"/>
    </row>
    <row r="265" spans="1:6" ht="12.75">
      <c r="A265" s="5"/>
      <c r="B265" s="5"/>
      <c r="C265" s="45"/>
      <c r="D265" s="277"/>
      <c r="E265" s="229"/>
      <c r="F265" s="48"/>
    </row>
    <row r="266" spans="1:6" ht="12.75">
      <c r="A266" s="5"/>
      <c r="B266" s="5"/>
      <c r="C266" s="45"/>
      <c r="D266" s="277"/>
      <c r="E266" s="229"/>
      <c r="F266" s="48"/>
    </row>
    <row r="267" spans="1:6" ht="12.75">
      <c r="A267" s="5"/>
      <c r="B267" s="5"/>
      <c r="C267" s="45"/>
      <c r="D267" s="277"/>
      <c r="E267" s="229"/>
      <c r="F267" s="48"/>
    </row>
    <row r="268" spans="1:6" ht="12.75">
      <c r="A268" s="5"/>
      <c r="B268" s="5"/>
      <c r="C268" s="45"/>
      <c r="D268" s="277"/>
      <c r="E268" s="229"/>
      <c r="F268" s="48"/>
    </row>
    <row r="269" spans="1:6" ht="12.75">
      <c r="A269" s="5"/>
      <c r="B269" s="5"/>
      <c r="C269" s="45"/>
      <c r="D269" s="277"/>
      <c r="E269" s="229"/>
      <c r="F269" s="48"/>
    </row>
    <row r="270" spans="1:6" ht="12.75">
      <c r="A270" s="5"/>
      <c r="B270" s="5"/>
      <c r="C270" s="45"/>
      <c r="D270" s="277"/>
      <c r="E270" s="229"/>
      <c r="F270" s="48"/>
    </row>
    <row r="271" spans="1:6" ht="12.75">
      <c r="A271" s="5"/>
      <c r="B271" s="5"/>
      <c r="C271" s="45"/>
      <c r="D271" s="277"/>
      <c r="E271" s="229"/>
      <c r="F271" s="48"/>
    </row>
  </sheetData>
  <sheetProtection password="E5C7" sheet="1" objects="1" scenarios="1" selectLockedCells="1" selectUnlockedCells="1"/>
  <mergeCells count="17">
    <mergeCell ref="A246:E246"/>
    <mergeCell ref="A248:E248"/>
    <mergeCell ref="A1:C1"/>
    <mergeCell ref="A2:C2"/>
    <mergeCell ref="A3:C3"/>
    <mergeCell ref="E3:F3"/>
    <mergeCell ref="A9:B9"/>
    <mergeCell ref="A185:E185"/>
    <mergeCell ref="A226:E226"/>
    <mergeCell ref="I7:J7"/>
    <mergeCell ref="A8:B8"/>
    <mergeCell ref="A4:J4"/>
    <mergeCell ref="A5:J5"/>
    <mergeCell ref="E6:F6"/>
    <mergeCell ref="I6:J6"/>
    <mergeCell ref="A7:B7"/>
    <mergeCell ref="E7:F7"/>
  </mergeCells>
  <printOptions/>
  <pageMargins left="0.1968503937007874" right="0.1968503937007874" top="0.3937007874015748" bottom="0.3937007874015748" header="0" footer="0"/>
  <pageSetup horizontalDpi="300" verticalDpi="300" orientation="landscape" paperSize="5" scale="70" r:id="rId1"/>
  <headerFooter alignWithMargins="0">
    <oddFooter>&amp;CPágina &amp;P de &amp;N</oddFooter>
  </headerFooter>
  <rowBreaks count="1" manualBreakCount="1">
    <brk id="21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Q303"/>
  <sheetViews>
    <sheetView workbookViewId="0" topLeftCell="A72">
      <selection activeCell="E101" sqref="E101"/>
    </sheetView>
  </sheetViews>
  <sheetFormatPr defaultColWidth="29.8515625" defaultRowHeight="12.75"/>
  <cols>
    <col min="1" max="1" width="16.140625" style="13" customWidth="1"/>
    <col min="2" max="2" width="15.00390625" style="13" customWidth="1"/>
    <col min="3" max="3" width="58.421875" style="14" customWidth="1"/>
    <col min="4" max="4" width="16.57421875" style="278" customWidth="1"/>
    <col min="5" max="5" width="18.28125" style="211" customWidth="1"/>
    <col min="6" max="6" width="23.28125" style="15" customWidth="1"/>
    <col min="7" max="7" width="24.00390625" style="5" customWidth="1"/>
    <col min="8" max="8" width="24.57421875" style="5" customWidth="1"/>
    <col min="9" max="9" width="25.00390625" style="5" customWidth="1"/>
    <col min="10" max="10" width="25.8515625" style="5" customWidth="1"/>
    <col min="11" max="16384" width="29.8515625" style="5" customWidth="1"/>
  </cols>
  <sheetData>
    <row r="1" spans="1:17" s="58" customFormat="1" ht="12.75" customHeight="1">
      <c r="A1" s="796" t="s">
        <v>139</v>
      </c>
      <c r="B1" s="819"/>
      <c r="C1" s="819"/>
      <c r="D1" s="262"/>
      <c r="E1" s="189"/>
      <c r="F1" s="53"/>
      <c r="G1" s="54"/>
      <c r="H1" s="55"/>
      <c r="I1" s="56"/>
      <c r="J1" s="56"/>
      <c r="K1" s="57"/>
      <c r="N1" s="59"/>
      <c r="Q1" s="57"/>
    </row>
    <row r="2" spans="1:17" s="58" customFormat="1" ht="12.75" customHeight="1">
      <c r="A2" s="796" t="s">
        <v>683</v>
      </c>
      <c r="B2" s="796"/>
      <c r="C2" s="796"/>
      <c r="D2" s="263"/>
      <c r="E2" s="189"/>
      <c r="F2" s="53"/>
      <c r="G2" s="54"/>
      <c r="H2" s="55"/>
      <c r="I2" s="56"/>
      <c r="J2" s="56"/>
      <c r="K2" s="57"/>
      <c r="N2" s="59"/>
      <c r="Q2" s="57"/>
    </row>
    <row r="3" spans="1:17" s="58" customFormat="1" ht="12.75" customHeight="1" thickBot="1">
      <c r="A3" s="820" t="s">
        <v>140</v>
      </c>
      <c r="B3" s="820"/>
      <c r="C3" s="820"/>
      <c r="D3" s="262"/>
      <c r="E3" s="846"/>
      <c r="F3" s="846"/>
      <c r="G3" s="54"/>
      <c r="H3" s="55"/>
      <c r="I3" s="56"/>
      <c r="J3" s="56"/>
      <c r="K3" s="57"/>
      <c r="N3" s="59"/>
      <c r="Q3" s="57"/>
    </row>
    <row r="4" spans="1:17" s="63" customFormat="1" ht="27.75" customHeight="1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2"/>
      <c r="N4" s="64"/>
      <c r="Q4" s="62"/>
    </row>
    <row r="5" spans="1:17" s="295" customFormat="1" ht="24.75" customHeight="1">
      <c r="A5" s="859" t="s">
        <v>685</v>
      </c>
      <c r="B5" s="860"/>
      <c r="C5" s="860"/>
      <c r="D5" s="860"/>
      <c r="E5" s="860"/>
      <c r="F5" s="860"/>
      <c r="G5" s="860"/>
      <c r="H5" s="860"/>
      <c r="I5" s="860"/>
      <c r="J5" s="860"/>
      <c r="K5" s="312"/>
      <c r="N5" s="313"/>
      <c r="Q5" s="312"/>
    </row>
    <row r="6" spans="1:17" s="295" customFormat="1" ht="12.75" customHeight="1">
      <c r="A6" s="768" t="s">
        <v>686</v>
      </c>
      <c r="B6" s="768"/>
      <c r="C6" s="315"/>
      <c r="D6" s="366"/>
      <c r="E6" s="861"/>
      <c r="F6" s="861"/>
      <c r="G6" s="316"/>
      <c r="H6" s="317"/>
      <c r="I6" s="862" t="s">
        <v>687</v>
      </c>
      <c r="J6" s="862"/>
      <c r="K6" s="318"/>
      <c r="N6" s="313"/>
      <c r="O6" s="319"/>
      <c r="Q6" s="318"/>
    </row>
    <row r="7" spans="1:17" s="295" customFormat="1" ht="12.75" customHeight="1">
      <c r="A7" s="874" t="s">
        <v>141</v>
      </c>
      <c r="B7" s="874"/>
      <c r="C7" s="315"/>
      <c r="D7" s="366"/>
      <c r="E7" s="866"/>
      <c r="F7" s="866"/>
      <c r="I7" s="864" t="s">
        <v>813</v>
      </c>
      <c r="J7" s="864"/>
      <c r="K7" s="320"/>
      <c r="N7" s="313"/>
      <c r="Q7" s="320"/>
    </row>
    <row r="8" spans="1:17" s="295" customFormat="1" ht="12.75" customHeight="1">
      <c r="A8" s="873" t="s">
        <v>688</v>
      </c>
      <c r="B8" s="873"/>
      <c r="C8" s="321"/>
      <c r="D8" s="366"/>
      <c r="E8" s="240"/>
      <c r="F8" s="323"/>
      <c r="G8" s="316"/>
      <c r="H8" s="317"/>
      <c r="I8" s="317"/>
      <c r="J8" s="317"/>
      <c r="K8" s="324"/>
      <c r="N8" s="313"/>
      <c r="Q8" s="324"/>
    </row>
    <row r="9" spans="1:17" s="295" customFormat="1" ht="13.5" customHeight="1">
      <c r="A9" s="873" t="s">
        <v>142</v>
      </c>
      <c r="B9" s="873"/>
      <c r="C9" s="315"/>
      <c r="D9" s="366"/>
      <c r="E9" s="240"/>
      <c r="F9" s="323"/>
      <c r="G9" s="316"/>
      <c r="H9" s="317"/>
      <c r="I9" s="317"/>
      <c r="J9" s="317"/>
      <c r="K9" s="324"/>
      <c r="N9" s="313"/>
      <c r="Q9" s="324"/>
    </row>
    <row r="10" spans="1:17" s="295" customFormat="1" ht="9.75" customHeight="1" thickBot="1">
      <c r="A10" s="315"/>
      <c r="B10" s="315"/>
      <c r="C10" s="321"/>
      <c r="D10" s="366"/>
      <c r="E10" s="240"/>
      <c r="F10" s="323"/>
      <c r="G10" s="316"/>
      <c r="H10" s="317"/>
      <c r="I10" s="317"/>
      <c r="J10" s="317"/>
      <c r="K10" s="324"/>
      <c r="N10" s="313"/>
      <c r="Q10" s="324"/>
    </row>
    <row r="11" spans="1:10" s="45" customFormat="1" ht="36.75" customHeight="1" thickBot="1">
      <c r="A11" s="71" t="s">
        <v>143</v>
      </c>
      <c r="B11" s="71" t="s">
        <v>144</v>
      </c>
      <c r="C11" s="71" t="s">
        <v>689</v>
      </c>
      <c r="D11" s="284" t="s">
        <v>690</v>
      </c>
      <c r="E11" s="195" t="s">
        <v>691</v>
      </c>
      <c r="F11" s="72" t="s">
        <v>692</v>
      </c>
      <c r="G11" s="73" t="s">
        <v>693</v>
      </c>
      <c r="H11" s="73" t="s">
        <v>694</v>
      </c>
      <c r="I11" s="73" t="s">
        <v>695</v>
      </c>
      <c r="J11" s="73" t="s">
        <v>9</v>
      </c>
    </row>
    <row r="12" spans="1:17" s="239" customFormat="1" ht="33.75" customHeight="1" thickBot="1">
      <c r="A12" s="591" t="s">
        <v>146</v>
      </c>
      <c r="B12" s="75"/>
      <c r="C12" s="75"/>
      <c r="D12" s="361"/>
      <c r="E12" s="217"/>
      <c r="F12" s="75"/>
      <c r="G12" s="75"/>
      <c r="H12" s="75"/>
      <c r="I12" s="75"/>
      <c r="J12" s="75"/>
      <c r="K12" s="244"/>
      <c r="M12" s="289"/>
      <c r="N12" s="290"/>
      <c r="O12" s="243"/>
      <c r="P12" s="243"/>
      <c r="Q12" s="244"/>
    </row>
    <row r="13" spans="1:10" s="17" customFormat="1" ht="12.75">
      <c r="A13" s="467">
        <v>211</v>
      </c>
      <c r="B13" s="468" t="s">
        <v>147</v>
      </c>
      <c r="C13" s="469" t="s">
        <v>149</v>
      </c>
      <c r="D13" s="426">
        <v>15</v>
      </c>
      <c r="E13" s="99">
        <v>55.2</v>
      </c>
      <c r="F13" s="397">
        <v>828</v>
      </c>
      <c r="G13" s="397">
        <f aca="true" t="shared" si="0" ref="G13:G20">+F13</f>
        <v>828</v>
      </c>
      <c r="H13" s="513"/>
      <c r="I13" s="513"/>
      <c r="J13" s="480">
        <v>828</v>
      </c>
    </row>
    <row r="14" spans="1:10" s="17" customFormat="1" ht="12.75">
      <c r="A14" s="113">
        <v>211</v>
      </c>
      <c r="B14" s="384" t="s">
        <v>147</v>
      </c>
      <c r="C14" s="112" t="s">
        <v>150</v>
      </c>
      <c r="D14" s="427">
        <v>40</v>
      </c>
      <c r="E14" s="410">
        <v>2.875</v>
      </c>
      <c r="F14" s="403">
        <v>115</v>
      </c>
      <c r="G14" s="403">
        <f t="shared" si="0"/>
        <v>115</v>
      </c>
      <c r="H14" s="404"/>
      <c r="I14" s="404"/>
      <c r="J14" s="514">
        <v>115</v>
      </c>
    </row>
    <row r="15" spans="1:10" s="17" customFormat="1" ht="12.75">
      <c r="A15" s="113">
        <v>211</v>
      </c>
      <c r="B15" s="384" t="s">
        <v>155</v>
      </c>
      <c r="C15" s="112" t="s">
        <v>156</v>
      </c>
      <c r="D15" s="427">
        <v>10</v>
      </c>
      <c r="E15" s="410">
        <v>6.325</v>
      </c>
      <c r="F15" s="403">
        <v>63.25</v>
      </c>
      <c r="G15" s="403">
        <f t="shared" si="0"/>
        <v>63.25</v>
      </c>
      <c r="H15" s="404"/>
      <c r="I15" s="404"/>
      <c r="J15" s="514">
        <v>63.25</v>
      </c>
    </row>
    <row r="16" spans="1:10" s="17" customFormat="1" ht="12.75">
      <c r="A16" s="113">
        <v>211</v>
      </c>
      <c r="B16" s="384" t="s">
        <v>147</v>
      </c>
      <c r="C16" s="112" t="s">
        <v>157</v>
      </c>
      <c r="D16" s="427">
        <v>113</v>
      </c>
      <c r="E16" s="410">
        <v>9.2</v>
      </c>
      <c r="F16" s="403">
        <v>1039.6</v>
      </c>
      <c r="G16" s="403">
        <f t="shared" si="0"/>
        <v>1039.6</v>
      </c>
      <c r="H16" s="404"/>
      <c r="I16" s="404"/>
      <c r="J16" s="514">
        <v>1039.6</v>
      </c>
    </row>
    <row r="17" spans="1:10" s="17" customFormat="1" ht="12.75">
      <c r="A17" s="114">
        <v>211</v>
      </c>
      <c r="B17" s="384" t="s">
        <v>155</v>
      </c>
      <c r="C17" s="112" t="s">
        <v>158</v>
      </c>
      <c r="D17" s="427">
        <v>8</v>
      </c>
      <c r="E17" s="410">
        <v>8.05</v>
      </c>
      <c r="F17" s="403">
        <v>64.4</v>
      </c>
      <c r="G17" s="403">
        <f t="shared" si="0"/>
        <v>64.4</v>
      </c>
      <c r="H17" s="404"/>
      <c r="I17" s="404"/>
      <c r="J17" s="514">
        <v>64.4</v>
      </c>
    </row>
    <row r="18" spans="1:10" s="17" customFormat="1" ht="12.75">
      <c r="A18" s="113">
        <v>211</v>
      </c>
      <c r="B18" s="384" t="s">
        <v>159</v>
      </c>
      <c r="C18" s="112" t="s">
        <v>160</v>
      </c>
      <c r="D18" s="427">
        <v>55</v>
      </c>
      <c r="E18" s="410">
        <v>14.95</v>
      </c>
      <c r="F18" s="403">
        <v>822.25</v>
      </c>
      <c r="G18" s="403">
        <f t="shared" si="0"/>
        <v>822.25</v>
      </c>
      <c r="H18" s="404"/>
      <c r="I18" s="404"/>
      <c r="J18" s="514">
        <v>822.25</v>
      </c>
    </row>
    <row r="19" spans="1:10" s="17" customFormat="1" ht="12.75">
      <c r="A19" s="113">
        <v>211</v>
      </c>
      <c r="B19" s="384" t="s">
        <v>161</v>
      </c>
      <c r="C19" s="112" t="s">
        <v>162</v>
      </c>
      <c r="D19" s="427">
        <v>19</v>
      </c>
      <c r="E19" s="410">
        <v>172.5</v>
      </c>
      <c r="F19" s="403">
        <v>3277.5</v>
      </c>
      <c r="G19" s="403">
        <f t="shared" si="0"/>
        <v>3277.5</v>
      </c>
      <c r="H19" s="404"/>
      <c r="I19" s="404"/>
      <c r="J19" s="514">
        <v>3277.5</v>
      </c>
    </row>
    <row r="20" spans="1:10" s="17" customFormat="1" ht="12.75">
      <c r="A20" s="113">
        <v>211</v>
      </c>
      <c r="B20" s="384" t="s">
        <v>169</v>
      </c>
      <c r="C20" s="112" t="s">
        <v>719</v>
      </c>
      <c r="D20" s="427">
        <v>20</v>
      </c>
      <c r="E20" s="410">
        <v>22.5</v>
      </c>
      <c r="F20" s="403">
        <v>450</v>
      </c>
      <c r="G20" s="403">
        <f t="shared" si="0"/>
        <v>450</v>
      </c>
      <c r="H20" s="404"/>
      <c r="I20" s="404"/>
      <c r="J20" s="514">
        <v>450</v>
      </c>
    </row>
    <row r="21" spans="1:10" s="17" customFormat="1" ht="12.75">
      <c r="A21" s="19" t="s">
        <v>165</v>
      </c>
      <c r="B21" s="386"/>
      <c r="C21" s="16"/>
      <c r="D21" s="428"/>
      <c r="E21" s="412"/>
      <c r="F21" s="407">
        <v>6660</v>
      </c>
      <c r="G21" s="403"/>
      <c r="H21" s="404"/>
      <c r="I21" s="404"/>
      <c r="J21" s="517">
        <v>6660</v>
      </c>
    </row>
    <row r="22" spans="1:10" s="17" customFormat="1" ht="15" customHeight="1">
      <c r="A22" s="114">
        <v>219</v>
      </c>
      <c r="B22" s="384" t="s">
        <v>166</v>
      </c>
      <c r="C22" s="112" t="s">
        <v>720</v>
      </c>
      <c r="D22" s="427">
        <v>50</v>
      </c>
      <c r="E22" s="435">
        <v>200</v>
      </c>
      <c r="F22" s="403">
        <v>10000</v>
      </c>
      <c r="G22" s="403">
        <f>+F22</f>
        <v>10000</v>
      </c>
      <c r="H22" s="404"/>
      <c r="I22" s="404"/>
      <c r="J22" s="514">
        <v>10000</v>
      </c>
    </row>
    <row r="23" spans="1:10" s="17" customFormat="1" ht="12.75">
      <c r="A23" s="19" t="s">
        <v>89</v>
      </c>
      <c r="B23" s="386"/>
      <c r="C23" s="16"/>
      <c r="D23" s="428"/>
      <c r="E23" s="412"/>
      <c r="F23" s="407">
        <v>10000</v>
      </c>
      <c r="G23" s="403"/>
      <c r="H23" s="404"/>
      <c r="I23" s="404"/>
      <c r="J23" s="517">
        <v>10000</v>
      </c>
    </row>
    <row r="24" spans="1:10" s="17" customFormat="1" ht="12.75">
      <c r="A24" s="113">
        <v>222</v>
      </c>
      <c r="B24" s="384" t="s">
        <v>169</v>
      </c>
      <c r="C24" s="112" t="s">
        <v>173</v>
      </c>
      <c r="D24" s="427">
        <v>5</v>
      </c>
      <c r="E24" s="410">
        <v>419.75</v>
      </c>
      <c r="F24" s="410">
        <v>2098.75</v>
      </c>
      <c r="G24" s="403">
        <f aca="true" t="shared" si="1" ref="G24:G36">+F24</f>
        <v>2098.75</v>
      </c>
      <c r="H24" s="404"/>
      <c r="I24" s="404"/>
      <c r="J24" s="514">
        <v>2098.75</v>
      </c>
    </row>
    <row r="25" spans="1:10" s="17" customFormat="1" ht="12.75">
      <c r="A25" s="113">
        <v>222</v>
      </c>
      <c r="B25" s="384" t="s">
        <v>175</v>
      </c>
      <c r="C25" s="112" t="s">
        <v>721</v>
      </c>
      <c r="D25" s="427">
        <v>2</v>
      </c>
      <c r="E25" s="410">
        <v>70</v>
      </c>
      <c r="F25" s="410">
        <v>140</v>
      </c>
      <c r="G25" s="403">
        <f t="shared" si="1"/>
        <v>140</v>
      </c>
      <c r="H25" s="404"/>
      <c r="I25" s="404"/>
      <c r="J25" s="514">
        <v>140</v>
      </c>
    </row>
    <row r="26" spans="1:10" s="17" customFormat="1" ht="12.75">
      <c r="A26" s="113">
        <v>222</v>
      </c>
      <c r="B26" s="384" t="s">
        <v>169</v>
      </c>
      <c r="C26" s="112" t="s">
        <v>179</v>
      </c>
      <c r="D26" s="427">
        <v>14</v>
      </c>
      <c r="E26" s="410">
        <v>80.5</v>
      </c>
      <c r="F26" s="410">
        <v>1127</v>
      </c>
      <c r="G26" s="403">
        <f t="shared" si="1"/>
        <v>1127</v>
      </c>
      <c r="H26" s="404"/>
      <c r="I26" s="404"/>
      <c r="J26" s="514">
        <v>1127</v>
      </c>
    </row>
    <row r="27" spans="1:10" s="17" customFormat="1" ht="12.75">
      <c r="A27" s="113">
        <v>222</v>
      </c>
      <c r="B27" s="384" t="s">
        <v>169</v>
      </c>
      <c r="C27" s="112" t="s">
        <v>180</v>
      </c>
      <c r="D27" s="427">
        <v>6</v>
      </c>
      <c r="E27" s="410">
        <v>345</v>
      </c>
      <c r="F27" s="410">
        <v>2070</v>
      </c>
      <c r="G27" s="403">
        <f t="shared" si="1"/>
        <v>2070</v>
      </c>
      <c r="H27" s="404"/>
      <c r="I27" s="404"/>
      <c r="J27" s="514">
        <v>2070</v>
      </c>
    </row>
    <row r="28" spans="1:10" s="17" customFormat="1" ht="12.75">
      <c r="A28" s="113">
        <v>222</v>
      </c>
      <c r="B28" s="384" t="s">
        <v>169</v>
      </c>
      <c r="C28" s="112" t="s">
        <v>181</v>
      </c>
      <c r="D28" s="427">
        <v>5</v>
      </c>
      <c r="E28" s="410">
        <v>172.5</v>
      </c>
      <c r="F28" s="410">
        <v>862.5</v>
      </c>
      <c r="G28" s="403">
        <f t="shared" si="1"/>
        <v>862.5</v>
      </c>
      <c r="H28" s="404"/>
      <c r="I28" s="404"/>
      <c r="J28" s="514">
        <v>862.5</v>
      </c>
    </row>
    <row r="29" spans="1:10" s="17" customFormat="1" ht="12.75">
      <c r="A29" s="113">
        <v>222</v>
      </c>
      <c r="B29" s="384" t="s">
        <v>169</v>
      </c>
      <c r="C29" s="112" t="s">
        <v>723</v>
      </c>
      <c r="D29" s="427">
        <v>1</v>
      </c>
      <c r="E29" s="410">
        <v>220</v>
      </c>
      <c r="F29" s="410">
        <v>220</v>
      </c>
      <c r="G29" s="403">
        <f t="shared" si="1"/>
        <v>220</v>
      </c>
      <c r="H29" s="404"/>
      <c r="I29" s="404"/>
      <c r="J29" s="514">
        <v>220</v>
      </c>
    </row>
    <row r="30" spans="1:10" s="17" customFormat="1" ht="12.75">
      <c r="A30" s="113">
        <v>222</v>
      </c>
      <c r="B30" s="384" t="s">
        <v>175</v>
      </c>
      <c r="C30" s="112" t="s">
        <v>185</v>
      </c>
      <c r="D30" s="427">
        <v>1</v>
      </c>
      <c r="E30" s="410">
        <v>57.5</v>
      </c>
      <c r="F30" s="410">
        <v>57.5</v>
      </c>
      <c r="G30" s="403">
        <f t="shared" si="1"/>
        <v>57.5</v>
      </c>
      <c r="H30" s="404"/>
      <c r="I30" s="404"/>
      <c r="J30" s="514">
        <v>57.5</v>
      </c>
    </row>
    <row r="31" spans="1:10" s="17" customFormat="1" ht="12.75">
      <c r="A31" s="113">
        <v>222</v>
      </c>
      <c r="B31" s="384" t="s">
        <v>175</v>
      </c>
      <c r="C31" s="112" t="s">
        <v>186</v>
      </c>
      <c r="D31" s="427">
        <v>7</v>
      </c>
      <c r="E31" s="410">
        <v>34.5</v>
      </c>
      <c r="F31" s="410">
        <v>241.5</v>
      </c>
      <c r="G31" s="403">
        <f t="shared" si="1"/>
        <v>241.5</v>
      </c>
      <c r="H31" s="404"/>
      <c r="I31" s="404"/>
      <c r="J31" s="514">
        <v>241.5</v>
      </c>
    </row>
    <row r="32" spans="1:10" s="17" customFormat="1" ht="12.75">
      <c r="A32" s="113">
        <v>222</v>
      </c>
      <c r="B32" s="384" t="s">
        <v>175</v>
      </c>
      <c r="C32" s="112" t="s">
        <v>187</v>
      </c>
      <c r="D32" s="427">
        <v>13</v>
      </c>
      <c r="E32" s="410">
        <v>8.05</v>
      </c>
      <c r="F32" s="410">
        <v>104.65</v>
      </c>
      <c r="G32" s="403">
        <f t="shared" si="1"/>
        <v>104.65</v>
      </c>
      <c r="H32" s="404"/>
      <c r="I32" s="404"/>
      <c r="J32" s="514">
        <v>104.65</v>
      </c>
    </row>
    <row r="33" spans="1:10" s="17" customFormat="1" ht="24" customHeight="1">
      <c r="A33" s="113">
        <v>222</v>
      </c>
      <c r="B33" s="384" t="s">
        <v>169</v>
      </c>
      <c r="C33" s="112" t="s">
        <v>190</v>
      </c>
      <c r="D33" s="427">
        <v>1</v>
      </c>
      <c r="E33" s="410">
        <v>287.5</v>
      </c>
      <c r="F33" s="410">
        <v>287.5</v>
      </c>
      <c r="G33" s="403">
        <f t="shared" si="1"/>
        <v>287.5</v>
      </c>
      <c r="H33" s="404"/>
      <c r="I33" s="404"/>
      <c r="J33" s="514">
        <v>287.5</v>
      </c>
    </row>
    <row r="34" spans="1:10" s="17" customFormat="1" ht="12.75">
      <c r="A34" s="113">
        <v>222</v>
      </c>
      <c r="B34" s="384" t="s">
        <v>169</v>
      </c>
      <c r="C34" s="112" t="s">
        <v>191</v>
      </c>
      <c r="D34" s="427">
        <v>14</v>
      </c>
      <c r="E34" s="410">
        <v>74.75</v>
      </c>
      <c r="F34" s="410">
        <v>1046.5</v>
      </c>
      <c r="G34" s="403">
        <f t="shared" si="1"/>
        <v>1046.5</v>
      </c>
      <c r="H34" s="404"/>
      <c r="I34" s="404"/>
      <c r="J34" s="514">
        <v>1046.5</v>
      </c>
    </row>
    <row r="35" spans="1:10" s="17" customFormat="1" ht="12.75">
      <c r="A35" s="113">
        <v>222</v>
      </c>
      <c r="B35" s="384" t="s">
        <v>169</v>
      </c>
      <c r="C35" s="112" t="s">
        <v>722</v>
      </c>
      <c r="D35" s="427">
        <v>4</v>
      </c>
      <c r="E35" s="410">
        <v>120</v>
      </c>
      <c r="F35" s="410">
        <v>480</v>
      </c>
      <c r="G35" s="403">
        <f t="shared" si="1"/>
        <v>480</v>
      </c>
      <c r="H35" s="404"/>
      <c r="I35" s="404"/>
      <c r="J35" s="514">
        <v>480</v>
      </c>
    </row>
    <row r="36" spans="1:10" s="17" customFormat="1" ht="12.75">
      <c r="A36" s="113">
        <v>222</v>
      </c>
      <c r="B36" s="384" t="s">
        <v>169</v>
      </c>
      <c r="C36" s="112" t="s">
        <v>193</v>
      </c>
      <c r="D36" s="427">
        <v>8</v>
      </c>
      <c r="E36" s="410">
        <v>69</v>
      </c>
      <c r="F36" s="410">
        <v>552</v>
      </c>
      <c r="G36" s="403">
        <f t="shared" si="1"/>
        <v>552</v>
      </c>
      <c r="H36" s="404"/>
      <c r="I36" s="404"/>
      <c r="J36" s="514">
        <v>552</v>
      </c>
    </row>
    <row r="37" spans="1:10" s="17" customFormat="1" ht="12.75">
      <c r="A37" s="19" t="s">
        <v>196</v>
      </c>
      <c r="B37" s="386"/>
      <c r="C37" s="16"/>
      <c r="D37" s="428"/>
      <c r="E37" s="412"/>
      <c r="F37" s="407">
        <v>9287.9</v>
      </c>
      <c r="G37" s="403"/>
      <c r="H37" s="404"/>
      <c r="I37" s="404"/>
      <c r="J37" s="517">
        <v>9287.9</v>
      </c>
    </row>
    <row r="38" spans="1:10" s="17" customFormat="1" ht="12.75">
      <c r="A38" s="113">
        <v>223</v>
      </c>
      <c r="B38" s="384" t="s">
        <v>169</v>
      </c>
      <c r="C38" s="112" t="s">
        <v>197</v>
      </c>
      <c r="D38" s="427">
        <v>3</v>
      </c>
      <c r="E38" s="410">
        <v>40.25</v>
      </c>
      <c r="F38" s="403">
        <v>120.75</v>
      </c>
      <c r="G38" s="403">
        <f>+F38</f>
        <v>120.75</v>
      </c>
      <c r="H38" s="404"/>
      <c r="I38" s="404"/>
      <c r="J38" s="514">
        <v>120.75</v>
      </c>
    </row>
    <row r="39" spans="1:10" s="17" customFormat="1" ht="12.75">
      <c r="A39" s="113">
        <v>223</v>
      </c>
      <c r="B39" s="384" t="s">
        <v>169</v>
      </c>
      <c r="C39" s="112" t="s">
        <v>198</v>
      </c>
      <c r="D39" s="427">
        <v>9</v>
      </c>
      <c r="E39" s="410">
        <v>9.775</v>
      </c>
      <c r="F39" s="403">
        <v>87.975</v>
      </c>
      <c r="G39" s="403">
        <f>+F39</f>
        <v>87.975</v>
      </c>
      <c r="H39" s="404"/>
      <c r="I39" s="404"/>
      <c r="J39" s="514">
        <v>87.975</v>
      </c>
    </row>
    <row r="40" spans="1:10" s="17" customFormat="1" ht="12.75">
      <c r="A40" s="19" t="s">
        <v>200</v>
      </c>
      <c r="B40" s="386"/>
      <c r="C40" s="16"/>
      <c r="D40" s="428"/>
      <c r="E40" s="412"/>
      <c r="F40" s="407">
        <v>208.725</v>
      </c>
      <c r="G40" s="403"/>
      <c r="H40" s="404"/>
      <c r="I40" s="404"/>
      <c r="J40" s="517">
        <v>208.725</v>
      </c>
    </row>
    <row r="41" spans="1:10" s="17" customFormat="1" ht="12.75">
      <c r="A41" s="113">
        <v>231</v>
      </c>
      <c r="B41" s="384" t="s">
        <v>201</v>
      </c>
      <c r="C41" s="112" t="s">
        <v>202</v>
      </c>
      <c r="D41" s="427">
        <v>92</v>
      </c>
      <c r="E41" s="410">
        <v>21.85</v>
      </c>
      <c r="F41" s="403">
        <v>2010.2</v>
      </c>
      <c r="G41" s="403">
        <f>+F41</f>
        <v>2010.2</v>
      </c>
      <c r="H41" s="404"/>
      <c r="I41" s="404"/>
      <c r="J41" s="514">
        <v>2010.2</v>
      </c>
    </row>
    <row r="42" spans="1:10" s="17" customFormat="1" ht="12.75">
      <c r="A42" s="113">
        <v>231</v>
      </c>
      <c r="B42" s="384" t="s">
        <v>201</v>
      </c>
      <c r="C42" s="112" t="s">
        <v>203</v>
      </c>
      <c r="D42" s="427">
        <v>58</v>
      </c>
      <c r="E42" s="410">
        <v>25.3</v>
      </c>
      <c r="F42" s="403">
        <v>1467.4</v>
      </c>
      <c r="G42" s="403">
        <f>+F42</f>
        <v>1467.4</v>
      </c>
      <c r="H42" s="404"/>
      <c r="I42" s="404"/>
      <c r="J42" s="514">
        <v>1467.4</v>
      </c>
    </row>
    <row r="43" spans="1:10" s="17" customFormat="1" ht="12.75">
      <c r="A43" s="113">
        <v>231</v>
      </c>
      <c r="B43" s="384" t="s">
        <v>169</v>
      </c>
      <c r="C43" s="112" t="s">
        <v>204</v>
      </c>
      <c r="D43" s="427">
        <v>45</v>
      </c>
      <c r="E43" s="410">
        <v>8.05</v>
      </c>
      <c r="F43" s="403">
        <v>362.25</v>
      </c>
      <c r="G43" s="403">
        <f>+F43</f>
        <v>362.25</v>
      </c>
      <c r="H43" s="404"/>
      <c r="I43" s="404"/>
      <c r="J43" s="514">
        <v>362.25</v>
      </c>
    </row>
    <row r="44" spans="1:10" s="17" customFormat="1" ht="12.75">
      <c r="A44" s="18" t="s">
        <v>209</v>
      </c>
      <c r="B44" s="125"/>
      <c r="C44" s="16"/>
      <c r="D44" s="428"/>
      <c r="E44" s="412"/>
      <c r="F44" s="412">
        <v>3839.85</v>
      </c>
      <c r="G44" s="403"/>
      <c r="H44" s="404"/>
      <c r="I44" s="404"/>
      <c r="J44" s="517">
        <v>3839.85</v>
      </c>
    </row>
    <row r="45" spans="1:10" s="17" customFormat="1" ht="12.75">
      <c r="A45" s="114">
        <v>233</v>
      </c>
      <c r="B45" s="389" t="s">
        <v>91</v>
      </c>
      <c r="C45" s="112" t="s">
        <v>92</v>
      </c>
      <c r="D45" s="427">
        <v>50</v>
      </c>
      <c r="E45" s="410">
        <v>30</v>
      </c>
      <c r="F45" s="403">
        <v>1500</v>
      </c>
      <c r="G45" s="403">
        <f>+F45</f>
        <v>1500</v>
      </c>
      <c r="H45" s="404"/>
      <c r="I45" s="404"/>
      <c r="J45" s="514">
        <v>1500</v>
      </c>
    </row>
    <row r="46" spans="1:10" s="17" customFormat="1" ht="12.75">
      <c r="A46" s="113">
        <v>233</v>
      </c>
      <c r="B46" s="384" t="s">
        <v>91</v>
      </c>
      <c r="C46" s="112" t="s">
        <v>724</v>
      </c>
      <c r="D46" s="427">
        <v>50</v>
      </c>
      <c r="E46" s="435">
        <v>30</v>
      </c>
      <c r="F46" s="403">
        <v>1500</v>
      </c>
      <c r="G46" s="403">
        <f>+F46</f>
        <v>1500</v>
      </c>
      <c r="H46" s="404"/>
      <c r="I46" s="404"/>
      <c r="J46" s="514">
        <v>1500</v>
      </c>
    </row>
    <row r="47" spans="1:10" s="17" customFormat="1" ht="12.75">
      <c r="A47" s="114">
        <v>233</v>
      </c>
      <c r="B47" s="389" t="s">
        <v>91</v>
      </c>
      <c r="C47" s="112" t="s">
        <v>725</v>
      </c>
      <c r="D47" s="427">
        <v>50</v>
      </c>
      <c r="E47" s="435">
        <v>30</v>
      </c>
      <c r="F47" s="403">
        <v>1500</v>
      </c>
      <c r="G47" s="403">
        <f>+F47</f>
        <v>1500</v>
      </c>
      <c r="H47" s="404"/>
      <c r="I47" s="404"/>
      <c r="J47" s="514">
        <v>1500</v>
      </c>
    </row>
    <row r="48" spans="1:10" s="17" customFormat="1" ht="12.75">
      <c r="A48" s="114">
        <v>233</v>
      </c>
      <c r="B48" s="389" t="s">
        <v>169</v>
      </c>
      <c r="C48" s="112" t="s">
        <v>226</v>
      </c>
      <c r="D48" s="427">
        <v>5000</v>
      </c>
      <c r="E48" s="435">
        <v>2.5</v>
      </c>
      <c r="F48" s="403">
        <v>12500</v>
      </c>
      <c r="G48" s="403">
        <f>+F48</f>
        <v>12500</v>
      </c>
      <c r="H48" s="404"/>
      <c r="I48" s="404"/>
      <c r="J48" s="514">
        <v>12500</v>
      </c>
    </row>
    <row r="49" spans="1:10" s="17" customFormat="1" ht="12.75">
      <c r="A49" s="18" t="s">
        <v>228</v>
      </c>
      <c r="B49" s="125"/>
      <c r="C49" s="16"/>
      <c r="D49" s="428"/>
      <c r="E49" s="412"/>
      <c r="F49" s="407">
        <v>17000</v>
      </c>
      <c r="G49" s="403"/>
      <c r="H49" s="404"/>
      <c r="I49" s="404"/>
      <c r="J49" s="517">
        <v>17000</v>
      </c>
    </row>
    <row r="50" spans="1:10" s="17" customFormat="1" ht="12.75">
      <c r="A50" s="113">
        <v>234</v>
      </c>
      <c r="B50" s="384" t="s">
        <v>233</v>
      </c>
      <c r="C50" s="112" t="s">
        <v>234</v>
      </c>
      <c r="D50" s="427">
        <v>224</v>
      </c>
      <c r="E50" s="410">
        <v>1.495</v>
      </c>
      <c r="F50" s="403">
        <v>334.88</v>
      </c>
      <c r="G50" s="403">
        <f>+F50</f>
        <v>334.88</v>
      </c>
      <c r="H50" s="404"/>
      <c r="I50" s="404"/>
      <c r="J50" s="514">
        <v>334.88</v>
      </c>
    </row>
    <row r="51" spans="1:10" s="17" customFormat="1" ht="12.75">
      <c r="A51" s="113">
        <v>234</v>
      </c>
      <c r="B51" s="384" t="s">
        <v>237</v>
      </c>
      <c r="C51" s="112" t="s">
        <v>238</v>
      </c>
      <c r="D51" s="427">
        <v>24</v>
      </c>
      <c r="E51" s="410">
        <v>3.45</v>
      </c>
      <c r="F51" s="403">
        <v>82.8</v>
      </c>
      <c r="G51" s="403">
        <f>+F51</f>
        <v>82.8</v>
      </c>
      <c r="H51" s="404"/>
      <c r="I51" s="404"/>
      <c r="J51" s="514">
        <v>82.8</v>
      </c>
    </row>
    <row r="52" spans="1:10" s="17" customFormat="1" ht="12.75">
      <c r="A52" s="113">
        <v>234</v>
      </c>
      <c r="B52" s="384" t="s">
        <v>246</v>
      </c>
      <c r="C52" s="112" t="s">
        <v>247</v>
      </c>
      <c r="D52" s="427">
        <v>9</v>
      </c>
      <c r="E52" s="410">
        <v>35</v>
      </c>
      <c r="F52" s="403">
        <v>315</v>
      </c>
      <c r="G52" s="403">
        <f>+F52</f>
        <v>315</v>
      </c>
      <c r="H52" s="404"/>
      <c r="I52" s="404"/>
      <c r="J52" s="514">
        <v>315</v>
      </c>
    </row>
    <row r="53" spans="1:10" s="17" customFormat="1" ht="12.75">
      <c r="A53" s="113">
        <v>234</v>
      </c>
      <c r="B53" s="384" t="s">
        <v>246</v>
      </c>
      <c r="C53" s="112" t="s">
        <v>251</v>
      </c>
      <c r="D53" s="427">
        <v>8</v>
      </c>
      <c r="E53" s="410">
        <v>39</v>
      </c>
      <c r="F53" s="403">
        <v>312</v>
      </c>
      <c r="G53" s="403">
        <f>+F53</f>
        <v>312</v>
      </c>
      <c r="H53" s="404"/>
      <c r="I53" s="404"/>
      <c r="J53" s="514">
        <v>312</v>
      </c>
    </row>
    <row r="54" spans="1:10" s="17" customFormat="1" ht="12.75">
      <c r="A54" s="18" t="s">
        <v>252</v>
      </c>
      <c r="B54" s="125"/>
      <c r="C54" s="16"/>
      <c r="D54" s="428"/>
      <c r="E54" s="412"/>
      <c r="F54" s="407">
        <v>1044.68</v>
      </c>
      <c r="G54" s="403"/>
      <c r="H54" s="404"/>
      <c r="I54" s="404"/>
      <c r="J54" s="517">
        <v>1044.68</v>
      </c>
    </row>
    <row r="55" spans="1:10" s="17" customFormat="1" ht="12.75">
      <c r="A55" s="113">
        <v>244</v>
      </c>
      <c r="B55" s="384" t="s">
        <v>169</v>
      </c>
      <c r="C55" s="112" t="s">
        <v>257</v>
      </c>
      <c r="D55" s="427">
        <v>7</v>
      </c>
      <c r="E55" s="410">
        <v>805</v>
      </c>
      <c r="F55" s="403">
        <v>5635</v>
      </c>
      <c r="G55" s="403">
        <f>+F55</f>
        <v>5635</v>
      </c>
      <c r="H55" s="404"/>
      <c r="I55" s="404"/>
      <c r="J55" s="514">
        <v>5635</v>
      </c>
    </row>
    <row r="56" spans="1:10" s="17" customFormat="1" ht="12.75">
      <c r="A56" s="21" t="s">
        <v>259</v>
      </c>
      <c r="B56" s="386"/>
      <c r="C56" s="16"/>
      <c r="D56" s="428"/>
      <c r="E56" s="412"/>
      <c r="F56" s="412">
        <v>5635</v>
      </c>
      <c r="G56" s="403"/>
      <c r="H56" s="404"/>
      <c r="I56" s="404"/>
      <c r="J56" s="517">
        <v>5635</v>
      </c>
    </row>
    <row r="57" spans="1:10" s="17" customFormat="1" ht="12.75">
      <c r="A57" s="115">
        <v>252</v>
      </c>
      <c r="B57" s="389" t="s">
        <v>93</v>
      </c>
      <c r="C57" s="112" t="s">
        <v>726</v>
      </c>
      <c r="D57" s="427">
        <v>23</v>
      </c>
      <c r="E57" s="410">
        <v>10</v>
      </c>
      <c r="F57" s="410">
        <v>230</v>
      </c>
      <c r="G57" s="403">
        <f>+F57</f>
        <v>230</v>
      </c>
      <c r="H57" s="404"/>
      <c r="I57" s="404"/>
      <c r="J57" s="514">
        <v>230</v>
      </c>
    </row>
    <row r="58" spans="1:10" s="17" customFormat="1" ht="12.75">
      <c r="A58" s="115">
        <v>252</v>
      </c>
      <c r="B58" s="389" t="s">
        <v>94</v>
      </c>
      <c r="C58" s="112" t="s">
        <v>727</v>
      </c>
      <c r="D58" s="427">
        <v>21</v>
      </c>
      <c r="E58" s="410">
        <v>8</v>
      </c>
      <c r="F58" s="410">
        <v>168</v>
      </c>
      <c r="G58" s="403">
        <f>+F58</f>
        <v>168</v>
      </c>
      <c r="H58" s="404"/>
      <c r="I58" s="404"/>
      <c r="J58" s="514">
        <v>168</v>
      </c>
    </row>
    <row r="59" spans="1:10" s="17" customFormat="1" ht="12.75">
      <c r="A59" s="115">
        <v>252</v>
      </c>
      <c r="B59" s="389" t="s">
        <v>95</v>
      </c>
      <c r="C59" s="112" t="s">
        <v>728</v>
      </c>
      <c r="D59" s="427">
        <v>7</v>
      </c>
      <c r="E59" s="410">
        <v>20</v>
      </c>
      <c r="F59" s="410">
        <v>140</v>
      </c>
      <c r="G59" s="403">
        <f>+F59</f>
        <v>140</v>
      </c>
      <c r="H59" s="404"/>
      <c r="I59" s="404"/>
      <c r="J59" s="514">
        <v>140</v>
      </c>
    </row>
    <row r="60" spans="1:10" s="17" customFormat="1" ht="12.75">
      <c r="A60" s="21" t="s">
        <v>136</v>
      </c>
      <c r="B60" s="386"/>
      <c r="C60" s="16"/>
      <c r="D60" s="428"/>
      <c r="E60" s="412"/>
      <c r="F60" s="412">
        <v>538</v>
      </c>
      <c r="G60" s="407"/>
      <c r="H60" s="404"/>
      <c r="I60" s="404"/>
      <c r="J60" s="517">
        <v>538</v>
      </c>
    </row>
    <row r="61" spans="1:10" s="17" customFormat="1" ht="12.75">
      <c r="A61" s="115">
        <v>254</v>
      </c>
      <c r="B61" s="390" t="s">
        <v>96</v>
      </c>
      <c r="C61" s="391" t="s">
        <v>729</v>
      </c>
      <c r="D61" s="427">
        <v>2</v>
      </c>
      <c r="E61" s="410">
        <v>400</v>
      </c>
      <c r="F61" s="403">
        <v>800</v>
      </c>
      <c r="G61" s="403">
        <f>+F61</f>
        <v>800</v>
      </c>
      <c r="H61" s="404"/>
      <c r="I61" s="404"/>
      <c r="J61" s="514">
        <v>800</v>
      </c>
    </row>
    <row r="62" spans="1:10" s="17" customFormat="1" ht="12.75">
      <c r="A62" s="18" t="s">
        <v>266</v>
      </c>
      <c r="B62" s="125"/>
      <c r="C62" s="16"/>
      <c r="D62" s="428"/>
      <c r="E62" s="412"/>
      <c r="F62" s="407">
        <v>800</v>
      </c>
      <c r="G62" s="407"/>
      <c r="H62" s="404"/>
      <c r="I62" s="404"/>
      <c r="J62" s="517">
        <v>800</v>
      </c>
    </row>
    <row r="63" spans="1:10" s="17" customFormat="1" ht="12.75">
      <c r="A63" s="113">
        <v>255</v>
      </c>
      <c r="B63" s="384" t="s">
        <v>169</v>
      </c>
      <c r="C63" s="112" t="s">
        <v>267</v>
      </c>
      <c r="D63" s="427">
        <v>1</v>
      </c>
      <c r="E63" s="410">
        <v>18.4</v>
      </c>
      <c r="F63" s="403">
        <v>18.4</v>
      </c>
      <c r="G63" s="403">
        <f>+F63</f>
        <v>18.4</v>
      </c>
      <c r="H63" s="404"/>
      <c r="I63" s="404"/>
      <c r="J63" s="514">
        <v>18.4</v>
      </c>
    </row>
    <row r="64" spans="1:10" s="17" customFormat="1" ht="12.75">
      <c r="A64" s="113">
        <v>255</v>
      </c>
      <c r="B64" s="384" t="s">
        <v>260</v>
      </c>
      <c r="C64" s="112" t="s">
        <v>270</v>
      </c>
      <c r="D64" s="427">
        <v>4</v>
      </c>
      <c r="E64" s="435">
        <v>25</v>
      </c>
      <c r="F64" s="403">
        <v>100</v>
      </c>
      <c r="G64" s="403">
        <f>+F64</f>
        <v>100</v>
      </c>
      <c r="H64" s="404"/>
      <c r="I64" s="404"/>
      <c r="J64" s="514">
        <v>100</v>
      </c>
    </row>
    <row r="65" spans="1:10" s="17" customFormat="1" ht="12.75">
      <c r="A65" s="18" t="s">
        <v>272</v>
      </c>
      <c r="B65" s="125"/>
      <c r="C65" s="16"/>
      <c r="D65" s="428"/>
      <c r="E65" s="412"/>
      <c r="F65" s="407">
        <v>118.4</v>
      </c>
      <c r="G65" s="407"/>
      <c r="H65" s="404"/>
      <c r="I65" s="404"/>
      <c r="J65" s="517">
        <v>118.4</v>
      </c>
    </row>
    <row r="66" spans="1:10" s="17" customFormat="1" ht="12.75">
      <c r="A66" s="113">
        <v>256</v>
      </c>
      <c r="B66" s="384" t="s">
        <v>260</v>
      </c>
      <c r="C66" s="112" t="s">
        <v>273</v>
      </c>
      <c r="D66" s="427">
        <v>12519.8</v>
      </c>
      <c r="E66" s="410">
        <v>4.6</v>
      </c>
      <c r="F66" s="403">
        <v>57591.08</v>
      </c>
      <c r="G66" s="403">
        <f>+F66</f>
        <v>57591.08</v>
      </c>
      <c r="H66" s="404"/>
      <c r="I66" s="404"/>
      <c r="J66" s="514">
        <v>57591.08</v>
      </c>
    </row>
    <row r="67" spans="1:10" s="17" customFormat="1" ht="12.75">
      <c r="A67" s="18" t="s">
        <v>275</v>
      </c>
      <c r="B67" s="125"/>
      <c r="C67" s="16"/>
      <c r="D67" s="428"/>
      <c r="E67" s="412"/>
      <c r="F67" s="407">
        <v>57591.08</v>
      </c>
      <c r="G67" s="407"/>
      <c r="H67" s="404"/>
      <c r="I67" s="404"/>
      <c r="J67" s="517">
        <v>57591.08</v>
      </c>
    </row>
    <row r="68" spans="1:10" s="17" customFormat="1" ht="12.75">
      <c r="A68" s="113">
        <v>258</v>
      </c>
      <c r="B68" s="384" t="s">
        <v>169</v>
      </c>
      <c r="C68" s="112" t="s">
        <v>277</v>
      </c>
      <c r="D68" s="427">
        <v>1100</v>
      </c>
      <c r="E68" s="435">
        <v>0.6</v>
      </c>
      <c r="F68" s="403">
        <v>660</v>
      </c>
      <c r="G68" s="403">
        <f>+F68</f>
        <v>660</v>
      </c>
      <c r="H68" s="404"/>
      <c r="I68" s="404"/>
      <c r="J68" s="514">
        <v>660</v>
      </c>
    </row>
    <row r="69" spans="1:10" s="17" customFormat="1" ht="12.75">
      <c r="A69" s="113">
        <v>285</v>
      </c>
      <c r="B69" s="384" t="s">
        <v>233</v>
      </c>
      <c r="C69" s="112" t="s">
        <v>730</v>
      </c>
      <c r="D69" s="427">
        <v>5</v>
      </c>
      <c r="E69" s="435">
        <v>10</v>
      </c>
      <c r="F69" s="403">
        <v>50</v>
      </c>
      <c r="G69" s="403">
        <f>+F69</f>
        <v>50</v>
      </c>
      <c r="H69" s="404"/>
      <c r="I69" s="404"/>
      <c r="J69" s="514">
        <v>50</v>
      </c>
    </row>
    <row r="70" spans="1:10" s="17" customFormat="1" ht="12.75">
      <c r="A70" s="113">
        <v>258</v>
      </c>
      <c r="B70" s="384" t="s">
        <v>169</v>
      </c>
      <c r="C70" s="112" t="s">
        <v>280</v>
      </c>
      <c r="D70" s="427">
        <v>700</v>
      </c>
      <c r="E70" s="435">
        <v>3.5</v>
      </c>
      <c r="F70" s="403">
        <v>2450</v>
      </c>
      <c r="G70" s="403">
        <f>+F70</f>
        <v>2450</v>
      </c>
      <c r="H70" s="404"/>
      <c r="I70" s="404"/>
      <c r="J70" s="514">
        <v>2450</v>
      </c>
    </row>
    <row r="71" spans="1:10" s="17" customFormat="1" ht="12.75">
      <c r="A71" s="21" t="s">
        <v>284</v>
      </c>
      <c r="B71" s="125"/>
      <c r="C71" s="16"/>
      <c r="D71" s="428"/>
      <c r="E71" s="412"/>
      <c r="F71" s="412">
        <v>3160</v>
      </c>
      <c r="G71" s="407"/>
      <c r="H71" s="404"/>
      <c r="I71" s="404"/>
      <c r="J71" s="517">
        <v>3160</v>
      </c>
    </row>
    <row r="72" spans="1:11" s="17" customFormat="1" ht="12.75">
      <c r="A72" s="115">
        <v>262</v>
      </c>
      <c r="B72" s="384" t="s">
        <v>169</v>
      </c>
      <c r="C72" s="112" t="s">
        <v>732</v>
      </c>
      <c r="D72" s="427">
        <v>20</v>
      </c>
      <c r="E72" s="410">
        <v>1</v>
      </c>
      <c r="F72" s="410">
        <v>20</v>
      </c>
      <c r="G72" s="403">
        <f>+F72</f>
        <v>20</v>
      </c>
      <c r="H72" s="404"/>
      <c r="I72" s="404"/>
      <c r="J72" s="514">
        <v>20</v>
      </c>
      <c r="K72" s="20"/>
    </row>
    <row r="73" spans="1:11" s="17" customFormat="1" ht="12.75">
      <c r="A73" s="115">
        <v>262</v>
      </c>
      <c r="B73" s="384" t="s">
        <v>731</v>
      </c>
      <c r="C73" s="112" t="s">
        <v>733</v>
      </c>
      <c r="D73" s="427">
        <v>1</v>
      </c>
      <c r="E73" s="410">
        <v>40</v>
      </c>
      <c r="F73" s="410">
        <v>40</v>
      </c>
      <c r="G73" s="403">
        <f>+F73</f>
        <v>40</v>
      </c>
      <c r="H73" s="404"/>
      <c r="I73" s="404"/>
      <c r="J73" s="514">
        <v>40</v>
      </c>
      <c r="K73" s="20"/>
    </row>
    <row r="74" spans="1:11" s="17" customFormat="1" ht="12.75">
      <c r="A74" s="115">
        <v>262</v>
      </c>
      <c r="B74" s="384" t="s">
        <v>731</v>
      </c>
      <c r="C74" s="112" t="s">
        <v>734</v>
      </c>
      <c r="D74" s="427">
        <v>1</v>
      </c>
      <c r="E74" s="410">
        <v>50</v>
      </c>
      <c r="F74" s="410">
        <v>50</v>
      </c>
      <c r="G74" s="403">
        <f>+F74</f>
        <v>50</v>
      </c>
      <c r="H74" s="404"/>
      <c r="I74" s="404"/>
      <c r="J74" s="514">
        <v>50</v>
      </c>
      <c r="K74" s="20"/>
    </row>
    <row r="75" spans="1:11" s="17" customFormat="1" ht="12.75">
      <c r="A75" s="115">
        <v>262</v>
      </c>
      <c r="B75" s="384" t="s">
        <v>731</v>
      </c>
      <c r="C75" s="112" t="s">
        <v>735</v>
      </c>
      <c r="D75" s="427">
        <v>1</v>
      </c>
      <c r="E75" s="410">
        <v>5</v>
      </c>
      <c r="F75" s="410">
        <v>5</v>
      </c>
      <c r="G75" s="403">
        <f>+F75</f>
        <v>5</v>
      </c>
      <c r="H75" s="404"/>
      <c r="I75" s="404"/>
      <c r="J75" s="514">
        <v>5</v>
      </c>
      <c r="K75" s="20"/>
    </row>
    <row r="76" spans="1:11" s="17" customFormat="1" ht="12.75">
      <c r="A76" s="115">
        <v>262</v>
      </c>
      <c r="B76" s="384" t="s">
        <v>731</v>
      </c>
      <c r="C76" s="112" t="s">
        <v>736</v>
      </c>
      <c r="D76" s="427">
        <v>1</v>
      </c>
      <c r="E76" s="410">
        <v>3</v>
      </c>
      <c r="F76" s="410">
        <v>3</v>
      </c>
      <c r="G76" s="403">
        <f>+F76</f>
        <v>3</v>
      </c>
      <c r="H76" s="404"/>
      <c r="I76" s="404"/>
      <c r="J76" s="514">
        <v>3</v>
      </c>
      <c r="K76" s="20"/>
    </row>
    <row r="77" spans="1:10" s="17" customFormat="1" ht="12.75">
      <c r="A77" s="21" t="s">
        <v>16</v>
      </c>
      <c r="B77" s="125"/>
      <c r="C77" s="16"/>
      <c r="D77" s="428"/>
      <c r="E77" s="412"/>
      <c r="F77" s="412">
        <v>118</v>
      </c>
      <c r="G77" s="407"/>
      <c r="H77" s="404"/>
      <c r="I77" s="404"/>
      <c r="J77" s="517">
        <v>118</v>
      </c>
    </row>
    <row r="78" spans="1:10" s="17" customFormat="1" ht="12.75">
      <c r="A78" s="113">
        <v>275</v>
      </c>
      <c r="B78" s="384" t="s">
        <v>676</v>
      </c>
      <c r="C78" s="112" t="s">
        <v>97</v>
      </c>
      <c r="D78" s="427">
        <v>1</v>
      </c>
      <c r="E78" s="410">
        <v>50</v>
      </c>
      <c r="F78" s="403">
        <v>50</v>
      </c>
      <c r="G78" s="403">
        <f aca="true" t="shared" si="2" ref="G78:G84">+F78</f>
        <v>50</v>
      </c>
      <c r="H78" s="404"/>
      <c r="I78" s="404"/>
      <c r="J78" s="514">
        <v>50</v>
      </c>
    </row>
    <row r="79" spans="1:10" s="17" customFormat="1" ht="24">
      <c r="A79" s="113">
        <v>275</v>
      </c>
      <c r="B79" s="384" t="s">
        <v>676</v>
      </c>
      <c r="C79" s="112" t="s">
        <v>98</v>
      </c>
      <c r="D79" s="427">
        <v>1</v>
      </c>
      <c r="E79" s="410">
        <v>100</v>
      </c>
      <c r="F79" s="403">
        <v>100</v>
      </c>
      <c r="G79" s="403">
        <f t="shared" si="2"/>
        <v>100</v>
      </c>
      <c r="H79" s="404"/>
      <c r="I79" s="404"/>
      <c r="J79" s="514">
        <v>100</v>
      </c>
    </row>
    <row r="80" spans="1:10" s="17" customFormat="1" ht="12.75">
      <c r="A80" s="113">
        <v>275</v>
      </c>
      <c r="B80" s="384" t="s">
        <v>676</v>
      </c>
      <c r="C80" s="112" t="s">
        <v>99</v>
      </c>
      <c r="D80" s="427">
        <v>1</v>
      </c>
      <c r="E80" s="410">
        <v>240</v>
      </c>
      <c r="F80" s="403">
        <v>240</v>
      </c>
      <c r="G80" s="403">
        <f t="shared" si="2"/>
        <v>240</v>
      </c>
      <c r="H80" s="404"/>
      <c r="I80" s="404"/>
      <c r="J80" s="514">
        <v>240</v>
      </c>
    </row>
    <row r="81" spans="1:10" s="17" customFormat="1" ht="12.75">
      <c r="A81" s="113">
        <v>275</v>
      </c>
      <c r="B81" s="384" t="s">
        <v>676</v>
      </c>
      <c r="C81" s="112" t="s">
        <v>100</v>
      </c>
      <c r="D81" s="427">
        <v>1</v>
      </c>
      <c r="E81" s="410">
        <v>2000</v>
      </c>
      <c r="F81" s="403">
        <v>2000</v>
      </c>
      <c r="G81" s="403">
        <f t="shared" si="2"/>
        <v>2000</v>
      </c>
      <c r="H81" s="404"/>
      <c r="I81" s="404"/>
      <c r="J81" s="514">
        <v>2000</v>
      </c>
    </row>
    <row r="82" spans="1:10" s="17" customFormat="1" ht="12.75">
      <c r="A82" s="113">
        <v>275</v>
      </c>
      <c r="B82" s="384" t="s">
        <v>101</v>
      </c>
      <c r="C82" s="112" t="s">
        <v>102</v>
      </c>
      <c r="D82" s="427">
        <v>500</v>
      </c>
      <c r="E82" s="410">
        <v>1.5</v>
      </c>
      <c r="F82" s="403">
        <v>750</v>
      </c>
      <c r="G82" s="403">
        <f t="shared" si="2"/>
        <v>750</v>
      </c>
      <c r="H82" s="404"/>
      <c r="I82" s="404"/>
      <c r="J82" s="514">
        <v>750</v>
      </c>
    </row>
    <row r="83" spans="1:10" s="17" customFormat="1" ht="12.75">
      <c r="A83" s="113">
        <v>275</v>
      </c>
      <c r="B83" s="384" t="s">
        <v>676</v>
      </c>
      <c r="C83" s="112" t="s">
        <v>103</v>
      </c>
      <c r="D83" s="427">
        <v>1</v>
      </c>
      <c r="E83" s="410">
        <v>80</v>
      </c>
      <c r="F83" s="403">
        <v>80</v>
      </c>
      <c r="G83" s="403">
        <f t="shared" si="2"/>
        <v>80</v>
      </c>
      <c r="H83" s="404"/>
      <c r="I83" s="404"/>
      <c r="J83" s="514">
        <v>80</v>
      </c>
    </row>
    <row r="84" spans="1:10" s="17" customFormat="1" ht="12.75">
      <c r="A84" s="113">
        <v>275</v>
      </c>
      <c r="B84" s="384" t="s">
        <v>676</v>
      </c>
      <c r="C84" s="112" t="s">
        <v>104</v>
      </c>
      <c r="D84" s="427">
        <v>10</v>
      </c>
      <c r="E84" s="410">
        <v>50</v>
      </c>
      <c r="F84" s="403">
        <v>500</v>
      </c>
      <c r="G84" s="403">
        <f t="shared" si="2"/>
        <v>500</v>
      </c>
      <c r="H84" s="404"/>
      <c r="I84" s="404"/>
      <c r="J84" s="514">
        <v>500</v>
      </c>
    </row>
    <row r="85" spans="1:10" s="17" customFormat="1" ht="12.75">
      <c r="A85" s="21" t="s">
        <v>294</v>
      </c>
      <c r="B85" s="386"/>
      <c r="C85" s="16"/>
      <c r="D85" s="428"/>
      <c r="E85" s="412"/>
      <c r="F85" s="407">
        <v>3720</v>
      </c>
      <c r="G85" s="407"/>
      <c r="H85" s="404"/>
      <c r="I85" s="404"/>
      <c r="J85" s="517">
        <v>3720</v>
      </c>
    </row>
    <row r="86" spans="1:10" s="17" customFormat="1" ht="12.75">
      <c r="A86" s="113">
        <v>291</v>
      </c>
      <c r="B86" s="384" t="s">
        <v>285</v>
      </c>
      <c r="C86" s="112" t="s">
        <v>298</v>
      </c>
      <c r="D86" s="427">
        <v>92</v>
      </c>
      <c r="E86" s="410">
        <v>6.325</v>
      </c>
      <c r="F86" s="403">
        <v>581.9</v>
      </c>
      <c r="G86" s="403">
        <f aca="true" t="shared" si="3" ref="G86:G101">+F86</f>
        <v>581.9</v>
      </c>
      <c r="H86" s="404"/>
      <c r="I86" s="404"/>
      <c r="J86" s="514">
        <v>581.9</v>
      </c>
    </row>
    <row r="87" spans="1:10" s="17" customFormat="1" ht="13.5" customHeight="1">
      <c r="A87" s="113">
        <v>291</v>
      </c>
      <c r="B87" s="384" t="s">
        <v>285</v>
      </c>
      <c r="C87" s="112" t="s">
        <v>299</v>
      </c>
      <c r="D87" s="427">
        <v>63</v>
      </c>
      <c r="E87" s="410">
        <v>8.05</v>
      </c>
      <c r="F87" s="403">
        <v>507.15</v>
      </c>
      <c r="G87" s="403">
        <f t="shared" si="3"/>
        <v>507.15</v>
      </c>
      <c r="H87" s="404"/>
      <c r="I87" s="404"/>
      <c r="J87" s="514">
        <v>507.15</v>
      </c>
    </row>
    <row r="88" spans="1:10" s="17" customFormat="1" ht="12.75">
      <c r="A88" s="113">
        <v>291</v>
      </c>
      <c r="B88" s="384" t="s">
        <v>676</v>
      </c>
      <c r="C88" s="112" t="s">
        <v>105</v>
      </c>
      <c r="D88" s="427">
        <v>42</v>
      </c>
      <c r="E88" s="410">
        <v>10</v>
      </c>
      <c r="F88" s="403">
        <v>420</v>
      </c>
      <c r="G88" s="403">
        <f t="shared" si="3"/>
        <v>420</v>
      </c>
      <c r="H88" s="404"/>
      <c r="I88" s="404"/>
      <c r="J88" s="514">
        <v>420</v>
      </c>
    </row>
    <row r="89" spans="1:10" s="17" customFormat="1" ht="12.75">
      <c r="A89" s="113">
        <v>291</v>
      </c>
      <c r="B89" s="384" t="s">
        <v>676</v>
      </c>
      <c r="C89" s="112" t="s">
        <v>106</v>
      </c>
      <c r="D89" s="427">
        <v>42</v>
      </c>
      <c r="E89" s="410">
        <v>10</v>
      </c>
      <c r="F89" s="403">
        <v>420</v>
      </c>
      <c r="G89" s="403">
        <f t="shared" si="3"/>
        <v>420</v>
      </c>
      <c r="H89" s="404"/>
      <c r="I89" s="404"/>
      <c r="J89" s="514">
        <v>420</v>
      </c>
    </row>
    <row r="90" spans="1:10" s="17" customFormat="1" ht="12.75">
      <c r="A90" s="113">
        <v>291</v>
      </c>
      <c r="B90" s="384" t="s">
        <v>676</v>
      </c>
      <c r="C90" s="112" t="s">
        <v>107</v>
      </c>
      <c r="D90" s="427">
        <v>84</v>
      </c>
      <c r="E90" s="410">
        <v>8</v>
      </c>
      <c r="F90" s="403">
        <v>672</v>
      </c>
      <c r="G90" s="403">
        <f t="shared" si="3"/>
        <v>672</v>
      </c>
      <c r="H90" s="404"/>
      <c r="I90" s="404"/>
      <c r="J90" s="514">
        <v>672</v>
      </c>
    </row>
    <row r="91" spans="1:10" s="17" customFormat="1" ht="12.75">
      <c r="A91" s="113">
        <v>291</v>
      </c>
      <c r="B91" s="384" t="s">
        <v>676</v>
      </c>
      <c r="C91" s="112" t="s">
        <v>108</v>
      </c>
      <c r="D91" s="427">
        <v>15</v>
      </c>
      <c r="E91" s="410">
        <v>2</v>
      </c>
      <c r="F91" s="403">
        <v>30</v>
      </c>
      <c r="G91" s="403">
        <f t="shared" si="3"/>
        <v>30</v>
      </c>
      <c r="H91" s="404"/>
      <c r="I91" s="404"/>
      <c r="J91" s="514">
        <v>30</v>
      </c>
    </row>
    <row r="92" spans="1:10" s="17" customFormat="1" ht="12.75">
      <c r="A92" s="113">
        <v>291</v>
      </c>
      <c r="B92" s="384" t="s">
        <v>676</v>
      </c>
      <c r="C92" s="112" t="s">
        <v>109</v>
      </c>
      <c r="D92" s="427">
        <v>21</v>
      </c>
      <c r="E92" s="410">
        <v>5</v>
      </c>
      <c r="F92" s="403">
        <v>105</v>
      </c>
      <c r="G92" s="403">
        <f t="shared" si="3"/>
        <v>105</v>
      </c>
      <c r="H92" s="404"/>
      <c r="I92" s="404"/>
      <c r="J92" s="514">
        <v>105</v>
      </c>
    </row>
    <row r="93" spans="1:10" s="17" customFormat="1" ht="12.75">
      <c r="A93" s="113">
        <v>291</v>
      </c>
      <c r="B93" s="384" t="s">
        <v>90</v>
      </c>
      <c r="C93" s="112" t="s">
        <v>110</v>
      </c>
      <c r="D93" s="427">
        <v>28</v>
      </c>
      <c r="E93" s="410">
        <v>8</v>
      </c>
      <c r="F93" s="403">
        <v>224</v>
      </c>
      <c r="G93" s="403">
        <f t="shared" si="3"/>
        <v>224</v>
      </c>
      <c r="H93" s="404"/>
      <c r="I93" s="404"/>
      <c r="J93" s="514">
        <v>224</v>
      </c>
    </row>
    <row r="94" spans="1:10" s="17" customFormat="1" ht="12.75">
      <c r="A94" s="113">
        <v>291</v>
      </c>
      <c r="B94" s="384" t="s">
        <v>676</v>
      </c>
      <c r="C94" s="112" t="s">
        <v>111</v>
      </c>
      <c r="D94" s="427">
        <v>84</v>
      </c>
      <c r="E94" s="410">
        <v>1.5</v>
      </c>
      <c r="F94" s="403">
        <v>126</v>
      </c>
      <c r="G94" s="403">
        <f t="shared" si="3"/>
        <v>126</v>
      </c>
      <c r="H94" s="404"/>
      <c r="I94" s="404"/>
      <c r="J94" s="514">
        <v>126</v>
      </c>
    </row>
    <row r="95" spans="1:10" s="17" customFormat="1" ht="12.75">
      <c r="A95" s="113">
        <v>291</v>
      </c>
      <c r="B95" s="384" t="s">
        <v>676</v>
      </c>
      <c r="C95" s="112" t="s">
        <v>112</v>
      </c>
      <c r="D95" s="427">
        <v>84</v>
      </c>
      <c r="E95" s="410">
        <v>1.5</v>
      </c>
      <c r="F95" s="403">
        <v>126</v>
      </c>
      <c r="G95" s="403">
        <f t="shared" si="3"/>
        <v>126</v>
      </c>
      <c r="H95" s="404"/>
      <c r="I95" s="404"/>
      <c r="J95" s="514">
        <v>126</v>
      </c>
    </row>
    <row r="96" spans="1:10" s="17" customFormat="1" ht="12.75">
      <c r="A96" s="113">
        <v>291</v>
      </c>
      <c r="B96" s="384" t="s">
        <v>676</v>
      </c>
      <c r="C96" s="112" t="s">
        <v>113</v>
      </c>
      <c r="D96" s="427">
        <v>84</v>
      </c>
      <c r="E96" s="410">
        <v>3</v>
      </c>
      <c r="F96" s="403">
        <v>252</v>
      </c>
      <c r="G96" s="403">
        <f t="shared" si="3"/>
        <v>252</v>
      </c>
      <c r="H96" s="404"/>
      <c r="I96" s="404"/>
      <c r="J96" s="514">
        <v>252</v>
      </c>
    </row>
    <row r="97" spans="1:10" s="17" customFormat="1" ht="12.75">
      <c r="A97" s="113">
        <v>291</v>
      </c>
      <c r="B97" s="384" t="s">
        <v>260</v>
      </c>
      <c r="C97" s="112" t="s">
        <v>262</v>
      </c>
      <c r="D97" s="427">
        <v>42</v>
      </c>
      <c r="E97" s="410">
        <v>6.9</v>
      </c>
      <c r="F97" s="403">
        <v>289.8</v>
      </c>
      <c r="G97" s="403">
        <f t="shared" si="3"/>
        <v>289.8</v>
      </c>
      <c r="H97" s="404"/>
      <c r="I97" s="404"/>
      <c r="J97" s="514">
        <v>289.8</v>
      </c>
    </row>
    <row r="98" spans="1:10" s="17" customFormat="1" ht="12.75">
      <c r="A98" s="113">
        <v>291</v>
      </c>
      <c r="B98" s="384" t="s">
        <v>300</v>
      </c>
      <c r="C98" s="112" t="s">
        <v>301</v>
      </c>
      <c r="D98" s="427">
        <v>87</v>
      </c>
      <c r="E98" s="410">
        <v>5.75</v>
      </c>
      <c r="F98" s="403">
        <v>500.25</v>
      </c>
      <c r="G98" s="403">
        <f t="shared" si="3"/>
        <v>500.25</v>
      </c>
      <c r="H98" s="404"/>
      <c r="I98" s="404"/>
      <c r="J98" s="514">
        <v>500.25</v>
      </c>
    </row>
    <row r="99" spans="1:10" s="17" customFormat="1" ht="12.75">
      <c r="A99" s="113">
        <v>291</v>
      </c>
      <c r="B99" s="384" t="s">
        <v>285</v>
      </c>
      <c r="C99" s="112" t="s">
        <v>303</v>
      </c>
      <c r="D99" s="427">
        <v>15</v>
      </c>
      <c r="E99" s="410">
        <v>6.9</v>
      </c>
      <c r="F99" s="403">
        <v>103.5</v>
      </c>
      <c r="G99" s="403">
        <f t="shared" si="3"/>
        <v>103.5</v>
      </c>
      <c r="H99" s="404"/>
      <c r="I99" s="404"/>
      <c r="J99" s="514">
        <v>103.5</v>
      </c>
    </row>
    <row r="100" spans="1:10" s="17" customFormat="1" ht="12.75">
      <c r="A100" s="113">
        <v>291</v>
      </c>
      <c r="B100" s="384" t="s">
        <v>285</v>
      </c>
      <c r="C100" s="112" t="s">
        <v>305</v>
      </c>
      <c r="D100" s="427">
        <v>36</v>
      </c>
      <c r="E100" s="410">
        <v>3.45</v>
      </c>
      <c r="F100" s="403">
        <v>124.2</v>
      </c>
      <c r="G100" s="403">
        <f t="shared" si="3"/>
        <v>124.2</v>
      </c>
      <c r="H100" s="404"/>
      <c r="I100" s="404"/>
      <c r="J100" s="514">
        <v>124.2</v>
      </c>
    </row>
    <row r="101" spans="1:10" s="17" customFormat="1" ht="12.75">
      <c r="A101" s="113">
        <v>291</v>
      </c>
      <c r="B101" s="384" t="s">
        <v>285</v>
      </c>
      <c r="C101" s="112" t="s">
        <v>307</v>
      </c>
      <c r="D101" s="427">
        <v>23</v>
      </c>
      <c r="E101" s="410">
        <v>5.175</v>
      </c>
      <c r="F101" s="403">
        <v>119.025</v>
      </c>
      <c r="G101" s="403">
        <f t="shared" si="3"/>
        <v>119.025</v>
      </c>
      <c r="H101" s="404"/>
      <c r="I101" s="404"/>
      <c r="J101" s="514">
        <v>119.025</v>
      </c>
    </row>
    <row r="102" spans="1:10" s="17" customFormat="1" ht="12.75">
      <c r="A102" s="21" t="s">
        <v>308</v>
      </c>
      <c r="B102" s="386"/>
      <c r="C102" s="16"/>
      <c r="D102" s="428"/>
      <c r="E102" s="412"/>
      <c r="F102" s="407">
        <v>4600.825</v>
      </c>
      <c r="G102" s="407"/>
      <c r="H102" s="404"/>
      <c r="I102" s="404"/>
      <c r="J102" s="517">
        <v>4600.825</v>
      </c>
    </row>
    <row r="103" spans="1:10" s="17" customFormat="1" ht="12.75">
      <c r="A103" s="113">
        <v>292</v>
      </c>
      <c r="B103" s="384" t="s">
        <v>309</v>
      </c>
      <c r="C103" s="112" t="s">
        <v>314</v>
      </c>
      <c r="D103" s="427">
        <v>13</v>
      </c>
      <c r="E103" s="419">
        <v>2.8175</v>
      </c>
      <c r="F103" s="403">
        <v>36.6275</v>
      </c>
      <c r="G103" s="403">
        <f aca="true" t="shared" si="4" ref="G103:G147">+F103</f>
        <v>36.6275</v>
      </c>
      <c r="H103" s="404"/>
      <c r="I103" s="404"/>
      <c r="J103" s="514">
        <v>36.6275</v>
      </c>
    </row>
    <row r="104" spans="1:10" s="17" customFormat="1" ht="12.75">
      <c r="A104" s="113">
        <v>292</v>
      </c>
      <c r="B104" s="384" t="s">
        <v>309</v>
      </c>
      <c r="C104" s="112" t="s">
        <v>315</v>
      </c>
      <c r="D104" s="427">
        <v>5</v>
      </c>
      <c r="E104" s="419">
        <v>20.125</v>
      </c>
      <c r="F104" s="403">
        <v>100.625</v>
      </c>
      <c r="G104" s="403">
        <f t="shared" si="4"/>
        <v>100.625</v>
      </c>
      <c r="H104" s="404"/>
      <c r="I104" s="404"/>
      <c r="J104" s="514">
        <v>100.625</v>
      </c>
    </row>
    <row r="105" spans="1:10" s="17" customFormat="1" ht="12.75">
      <c r="A105" s="113">
        <v>292</v>
      </c>
      <c r="B105" s="384" t="s">
        <v>169</v>
      </c>
      <c r="C105" s="112" t="s">
        <v>318</v>
      </c>
      <c r="D105" s="427">
        <v>22</v>
      </c>
      <c r="E105" s="419">
        <v>0.48299999999999993</v>
      </c>
      <c r="F105" s="403">
        <v>10.625999999999998</v>
      </c>
      <c r="G105" s="403">
        <f t="shared" si="4"/>
        <v>10.625999999999998</v>
      </c>
      <c r="H105" s="404"/>
      <c r="I105" s="404"/>
      <c r="J105" s="514">
        <v>10.625999999999998</v>
      </c>
    </row>
    <row r="106" spans="1:10" s="17" customFormat="1" ht="12.75">
      <c r="A106" s="113">
        <v>292</v>
      </c>
      <c r="B106" s="384" t="s">
        <v>319</v>
      </c>
      <c r="C106" s="112" t="s">
        <v>320</v>
      </c>
      <c r="D106" s="427">
        <v>20</v>
      </c>
      <c r="E106" s="419">
        <v>0.6669999999999999</v>
      </c>
      <c r="F106" s="403">
        <v>13.34</v>
      </c>
      <c r="G106" s="403">
        <f t="shared" si="4"/>
        <v>13.34</v>
      </c>
      <c r="H106" s="404"/>
      <c r="I106" s="404"/>
      <c r="J106" s="514">
        <v>13.34</v>
      </c>
    </row>
    <row r="107" spans="1:10" s="17" customFormat="1" ht="12.75">
      <c r="A107" s="113">
        <v>292</v>
      </c>
      <c r="B107" s="384" t="s">
        <v>319</v>
      </c>
      <c r="C107" s="112" t="s">
        <v>321</v>
      </c>
      <c r="D107" s="427">
        <v>11</v>
      </c>
      <c r="E107" s="419">
        <v>1.4375</v>
      </c>
      <c r="F107" s="403">
        <v>15.8125</v>
      </c>
      <c r="G107" s="403">
        <f t="shared" si="4"/>
        <v>15.8125</v>
      </c>
      <c r="H107" s="404"/>
      <c r="I107" s="404"/>
      <c r="J107" s="514">
        <v>15.8125</v>
      </c>
    </row>
    <row r="108" spans="1:10" s="17" customFormat="1" ht="24">
      <c r="A108" s="113">
        <v>292</v>
      </c>
      <c r="B108" s="384" t="s">
        <v>328</v>
      </c>
      <c r="C108" s="112" t="s">
        <v>329</v>
      </c>
      <c r="D108" s="427">
        <v>1</v>
      </c>
      <c r="E108" s="419">
        <v>39.721</v>
      </c>
      <c r="F108" s="403">
        <v>39.721</v>
      </c>
      <c r="G108" s="403">
        <f t="shared" si="4"/>
        <v>39.721</v>
      </c>
      <c r="H108" s="404"/>
      <c r="I108" s="404"/>
      <c r="J108" s="514">
        <v>39.721</v>
      </c>
    </row>
    <row r="109" spans="1:10" s="17" customFormat="1" ht="24">
      <c r="A109" s="113">
        <v>292</v>
      </c>
      <c r="B109" s="384" t="s">
        <v>309</v>
      </c>
      <c r="C109" s="112" t="s">
        <v>330</v>
      </c>
      <c r="D109" s="427">
        <v>54</v>
      </c>
      <c r="E109" s="419">
        <v>15.525</v>
      </c>
      <c r="F109" s="403">
        <v>838.35</v>
      </c>
      <c r="G109" s="403">
        <f t="shared" si="4"/>
        <v>838.35</v>
      </c>
      <c r="H109" s="404"/>
      <c r="I109" s="404"/>
      <c r="J109" s="514">
        <v>838.35</v>
      </c>
    </row>
    <row r="110" spans="1:10" s="17" customFormat="1" ht="12.75">
      <c r="A110" s="113">
        <v>292</v>
      </c>
      <c r="B110" s="384" t="s">
        <v>334</v>
      </c>
      <c r="C110" s="112" t="s">
        <v>335</v>
      </c>
      <c r="D110" s="427">
        <v>4</v>
      </c>
      <c r="E110" s="419">
        <v>86.25</v>
      </c>
      <c r="F110" s="403">
        <v>345</v>
      </c>
      <c r="G110" s="403">
        <f t="shared" si="4"/>
        <v>345</v>
      </c>
      <c r="H110" s="404"/>
      <c r="I110" s="404"/>
      <c r="J110" s="514">
        <v>345</v>
      </c>
    </row>
    <row r="111" spans="1:10" s="17" customFormat="1" ht="12.75">
      <c r="A111" s="113">
        <v>292</v>
      </c>
      <c r="B111" s="384" t="s">
        <v>334</v>
      </c>
      <c r="C111" s="112" t="s">
        <v>336</v>
      </c>
      <c r="D111" s="427">
        <v>1</v>
      </c>
      <c r="E111" s="419">
        <v>62.1</v>
      </c>
      <c r="F111" s="403">
        <v>62.1</v>
      </c>
      <c r="G111" s="403">
        <f t="shared" si="4"/>
        <v>62.1</v>
      </c>
      <c r="H111" s="404"/>
      <c r="I111" s="404"/>
      <c r="J111" s="514">
        <v>62.1</v>
      </c>
    </row>
    <row r="112" spans="1:10" s="17" customFormat="1" ht="12.75">
      <c r="A112" s="113">
        <v>292</v>
      </c>
      <c r="B112" s="384" t="s">
        <v>334</v>
      </c>
      <c r="C112" s="112" t="s">
        <v>337</v>
      </c>
      <c r="D112" s="427">
        <v>1</v>
      </c>
      <c r="E112" s="419">
        <v>62.1</v>
      </c>
      <c r="F112" s="403">
        <v>62.1</v>
      </c>
      <c r="G112" s="403">
        <f t="shared" si="4"/>
        <v>62.1</v>
      </c>
      <c r="H112" s="404"/>
      <c r="I112" s="404"/>
      <c r="J112" s="514">
        <v>62.1</v>
      </c>
    </row>
    <row r="113" spans="1:10" s="17" customFormat="1" ht="12.75">
      <c r="A113" s="113">
        <v>292</v>
      </c>
      <c r="B113" s="384" t="s">
        <v>340</v>
      </c>
      <c r="C113" s="112" t="s">
        <v>341</v>
      </c>
      <c r="D113" s="427">
        <v>2</v>
      </c>
      <c r="E113" s="419">
        <v>10.925</v>
      </c>
      <c r="F113" s="403">
        <v>21.85</v>
      </c>
      <c r="G113" s="403">
        <f t="shared" si="4"/>
        <v>21.85</v>
      </c>
      <c r="H113" s="404"/>
      <c r="I113" s="404"/>
      <c r="J113" s="514">
        <v>21.85</v>
      </c>
    </row>
    <row r="114" spans="1:10" s="17" customFormat="1" ht="12.75">
      <c r="A114" s="113">
        <v>292</v>
      </c>
      <c r="B114" s="384" t="s">
        <v>334</v>
      </c>
      <c r="C114" s="112" t="s">
        <v>345</v>
      </c>
      <c r="D114" s="427">
        <v>1</v>
      </c>
      <c r="E114" s="419">
        <v>20.7</v>
      </c>
      <c r="F114" s="403">
        <v>20.7</v>
      </c>
      <c r="G114" s="403">
        <f t="shared" si="4"/>
        <v>20.7</v>
      </c>
      <c r="H114" s="404"/>
      <c r="I114" s="404"/>
      <c r="J114" s="514">
        <v>20.7</v>
      </c>
    </row>
    <row r="115" spans="1:10" s="17" customFormat="1" ht="12.75">
      <c r="A115" s="113">
        <v>292</v>
      </c>
      <c r="B115" s="394" t="s">
        <v>340</v>
      </c>
      <c r="C115" s="112" t="s">
        <v>348</v>
      </c>
      <c r="D115" s="427">
        <v>30</v>
      </c>
      <c r="E115" s="419">
        <v>1.0695</v>
      </c>
      <c r="F115" s="403">
        <v>32.085</v>
      </c>
      <c r="G115" s="403">
        <f t="shared" si="4"/>
        <v>32.085</v>
      </c>
      <c r="H115" s="404"/>
      <c r="I115" s="404"/>
      <c r="J115" s="514">
        <v>32.085</v>
      </c>
    </row>
    <row r="116" spans="1:10" s="17" customFormat="1" ht="24">
      <c r="A116" s="113">
        <v>292</v>
      </c>
      <c r="B116" s="394"/>
      <c r="C116" s="112" t="s">
        <v>355</v>
      </c>
      <c r="D116" s="427">
        <v>29</v>
      </c>
      <c r="E116" s="419">
        <v>9.89</v>
      </c>
      <c r="F116" s="403">
        <v>286.81</v>
      </c>
      <c r="G116" s="403">
        <f t="shared" si="4"/>
        <v>286.81</v>
      </c>
      <c r="H116" s="404"/>
      <c r="I116" s="404"/>
      <c r="J116" s="514">
        <v>286.81</v>
      </c>
    </row>
    <row r="117" spans="1:10" s="17" customFormat="1" ht="12.75">
      <c r="A117" s="113">
        <v>292</v>
      </c>
      <c r="B117" s="394" t="s">
        <v>169</v>
      </c>
      <c r="C117" s="112" t="s">
        <v>737</v>
      </c>
      <c r="D117" s="427">
        <v>84</v>
      </c>
      <c r="E117" s="419">
        <v>1</v>
      </c>
      <c r="F117" s="403">
        <v>84</v>
      </c>
      <c r="G117" s="403">
        <f t="shared" si="4"/>
        <v>84</v>
      </c>
      <c r="H117" s="404"/>
      <c r="I117" s="404"/>
      <c r="J117" s="514">
        <v>84</v>
      </c>
    </row>
    <row r="118" spans="1:10" s="17" customFormat="1" ht="12.75">
      <c r="A118" s="113">
        <v>292</v>
      </c>
      <c r="B118" s="394" t="s">
        <v>347</v>
      </c>
      <c r="C118" s="112" t="s">
        <v>360</v>
      </c>
      <c r="D118" s="427">
        <v>28</v>
      </c>
      <c r="E118" s="419">
        <v>6.095</v>
      </c>
      <c r="F118" s="403">
        <v>170.66</v>
      </c>
      <c r="G118" s="403">
        <f t="shared" si="4"/>
        <v>170.66</v>
      </c>
      <c r="H118" s="404"/>
      <c r="I118" s="404"/>
      <c r="J118" s="514">
        <v>170.66</v>
      </c>
    </row>
    <row r="119" spans="1:10" s="17" customFormat="1" ht="24">
      <c r="A119" s="113">
        <v>292</v>
      </c>
      <c r="B119" s="394" t="s">
        <v>347</v>
      </c>
      <c r="C119" s="112" t="s">
        <v>361</v>
      </c>
      <c r="D119" s="427">
        <v>36</v>
      </c>
      <c r="E119" s="419">
        <v>1.84</v>
      </c>
      <c r="F119" s="403">
        <v>66.24</v>
      </c>
      <c r="G119" s="403">
        <f t="shared" si="4"/>
        <v>66.24</v>
      </c>
      <c r="H119" s="404"/>
      <c r="I119" s="404"/>
      <c r="J119" s="514">
        <v>66.24</v>
      </c>
    </row>
    <row r="120" spans="1:10" s="17" customFormat="1" ht="24">
      <c r="A120" s="113">
        <v>292</v>
      </c>
      <c r="B120" s="394" t="s">
        <v>347</v>
      </c>
      <c r="C120" s="112" t="s">
        <v>363</v>
      </c>
      <c r="D120" s="427">
        <v>28</v>
      </c>
      <c r="E120" s="419">
        <v>2.6795</v>
      </c>
      <c r="F120" s="403">
        <v>75.026</v>
      </c>
      <c r="G120" s="403">
        <f t="shared" si="4"/>
        <v>75.026</v>
      </c>
      <c r="H120" s="404"/>
      <c r="I120" s="404"/>
      <c r="J120" s="514">
        <v>75.026</v>
      </c>
    </row>
    <row r="121" spans="1:10" s="17" customFormat="1" ht="24">
      <c r="A121" s="113">
        <v>292</v>
      </c>
      <c r="B121" s="394" t="s">
        <v>347</v>
      </c>
      <c r="C121" s="112" t="s">
        <v>364</v>
      </c>
      <c r="D121" s="427">
        <v>62</v>
      </c>
      <c r="E121" s="419">
        <v>1.3915</v>
      </c>
      <c r="F121" s="403">
        <v>86.273</v>
      </c>
      <c r="G121" s="403">
        <f t="shared" si="4"/>
        <v>86.273</v>
      </c>
      <c r="H121" s="404"/>
      <c r="I121" s="404"/>
      <c r="J121" s="514">
        <v>86.273</v>
      </c>
    </row>
    <row r="122" spans="1:10" s="17" customFormat="1" ht="12.75">
      <c r="A122" s="113">
        <v>292</v>
      </c>
      <c r="B122" s="384" t="s">
        <v>248</v>
      </c>
      <c r="C122" s="112" t="s">
        <v>365</v>
      </c>
      <c r="D122" s="427">
        <v>2</v>
      </c>
      <c r="E122" s="419">
        <v>159.6775</v>
      </c>
      <c r="F122" s="403">
        <v>319.355</v>
      </c>
      <c r="G122" s="403">
        <f t="shared" si="4"/>
        <v>319.355</v>
      </c>
      <c r="H122" s="404"/>
      <c r="I122" s="404"/>
      <c r="J122" s="514">
        <v>319.355</v>
      </c>
    </row>
    <row r="123" spans="1:10" s="17" customFormat="1" ht="12.75">
      <c r="A123" s="113">
        <v>292</v>
      </c>
      <c r="B123" s="394" t="s">
        <v>347</v>
      </c>
      <c r="C123" s="112" t="s">
        <v>374</v>
      </c>
      <c r="D123" s="427">
        <v>40</v>
      </c>
      <c r="E123" s="419">
        <v>1.1844999999999999</v>
      </c>
      <c r="F123" s="403">
        <v>47.38</v>
      </c>
      <c r="G123" s="403">
        <f t="shared" si="4"/>
        <v>47.38</v>
      </c>
      <c r="H123" s="404"/>
      <c r="I123" s="404"/>
      <c r="J123" s="514">
        <v>47.38</v>
      </c>
    </row>
    <row r="124" spans="1:10" s="17" customFormat="1" ht="24">
      <c r="A124" s="113">
        <v>292</v>
      </c>
      <c r="B124" s="394" t="s">
        <v>347</v>
      </c>
      <c r="C124" s="112" t="s">
        <v>377</v>
      </c>
      <c r="D124" s="427">
        <v>32</v>
      </c>
      <c r="E124" s="419">
        <v>3.2429999999999994</v>
      </c>
      <c r="F124" s="403">
        <v>103.77599999999998</v>
      </c>
      <c r="G124" s="403">
        <f t="shared" si="4"/>
        <v>103.77599999999998</v>
      </c>
      <c r="H124" s="404"/>
      <c r="I124" s="404"/>
      <c r="J124" s="514">
        <v>103.77599999999998</v>
      </c>
    </row>
    <row r="125" spans="1:10" s="17" customFormat="1" ht="12.75">
      <c r="A125" s="113">
        <v>292</v>
      </c>
      <c r="B125" s="384" t="s">
        <v>248</v>
      </c>
      <c r="C125" s="112" t="s">
        <v>378</v>
      </c>
      <c r="D125" s="427">
        <v>7</v>
      </c>
      <c r="E125" s="419">
        <v>0.92</v>
      </c>
      <c r="F125" s="403">
        <v>6.44</v>
      </c>
      <c r="G125" s="403">
        <f t="shared" si="4"/>
        <v>6.44</v>
      </c>
      <c r="H125" s="404"/>
      <c r="I125" s="404"/>
      <c r="J125" s="514">
        <v>6.44</v>
      </c>
    </row>
    <row r="126" spans="1:10" s="17" customFormat="1" ht="12.75">
      <c r="A126" s="113">
        <v>292</v>
      </c>
      <c r="B126" s="384" t="s">
        <v>248</v>
      </c>
      <c r="C126" s="112" t="s">
        <v>379</v>
      </c>
      <c r="D126" s="427">
        <v>7</v>
      </c>
      <c r="E126" s="419">
        <v>1.058</v>
      </c>
      <c r="F126" s="403">
        <v>7.406000000000001</v>
      </c>
      <c r="G126" s="403">
        <f t="shared" si="4"/>
        <v>7.406000000000001</v>
      </c>
      <c r="H126" s="404"/>
      <c r="I126" s="404"/>
      <c r="J126" s="514">
        <v>7.406000000000001</v>
      </c>
    </row>
    <row r="127" spans="1:10" s="17" customFormat="1" ht="12.75">
      <c r="A127" s="113">
        <v>292</v>
      </c>
      <c r="B127" s="394" t="s">
        <v>285</v>
      </c>
      <c r="C127" s="112" t="s">
        <v>381</v>
      </c>
      <c r="D127" s="427">
        <v>120</v>
      </c>
      <c r="E127" s="419">
        <v>0.7014999999999999</v>
      </c>
      <c r="F127" s="403">
        <v>84.18</v>
      </c>
      <c r="G127" s="403">
        <f t="shared" si="4"/>
        <v>84.18</v>
      </c>
      <c r="H127" s="404"/>
      <c r="I127" s="404"/>
      <c r="J127" s="514">
        <v>84.18</v>
      </c>
    </row>
    <row r="128" spans="1:10" s="17" customFormat="1" ht="12.75">
      <c r="A128" s="113">
        <v>292</v>
      </c>
      <c r="B128" s="384" t="s">
        <v>309</v>
      </c>
      <c r="C128" s="112" t="s">
        <v>382</v>
      </c>
      <c r="D128" s="427">
        <v>24</v>
      </c>
      <c r="E128" s="419">
        <v>3.565</v>
      </c>
      <c r="F128" s="403">
        <v>85.56</v>
      </c>
      <c r="G128" s="403">
        <f t="shared" si="4"/>
        <v>85.56</v>
      </c>
      <c r="H128" s="404"/>
      <c r="I128" s="404"/>
      <c r="J128" s="514">
        <v>85.56</v>
      </c>
    </row>
    <row r="129" spans="1:10" s="17" customFormat="1" ht="12.75">
      <c r="A129" s="113">
        <v>292</v>
      </c>
      <c r="B129" s="384" t="s">
        <v>309</v>
      </c>
      <c r="C129" s="112" t="s">
        <v>383</v>
      </c>
      <c r="D129" s="427">
        <v>50</v>
      </c>
      <c r="E129" s="419">
        <v>3.8064999999999998</v>
      </c>
      <c r="F129" s="403">
        <v>190.325</v>
      </c>
      <c r="G129" s="403">
        <f t="shared" si="4"/>
        <v>190.325</v>
      </c>
      <c r="H129" s="404"/>
      <c r="I129" s="404"/>
      <c r="J129" s="514">
        <v>190.325</v>
      </c>
    </row>
    <row r="130" spans="1:10" s="17" customFormat="1" ht="12.75">
      <c r="A130" s="113">
        <v>292</v>
      </c>
      <c r="B130" s="384" t="s">
        <v>309</v>
      </c>
      <c r="C130" s="112" t="s">
        <v>384</v>
      </c>
      <c r="D130" s="427">
        <v>50</v>
      </c>
      <c r="E130" s="419">
        <v>3.8064999999999998</v>
      </c>
      <c r="F130" s="403">
        <v>190.325</v>
      </c>
      <c r="G130" s="403">
        <f t="shared" si="4"/>
        <v>190.325</v>
      </c>
      <c r="H130" s="404"/>
      <c r="I130" s="404"/>
      <c r="J130" s="514">
        <v>190.325</v>
      </c>
    </row>
    <row r="131" spans="1:10" s="17" customFormat="1" ht="24">
      <c r="A131" s="113">
        <v>292</v>
      </c>
      <c r="B131" s="384" t="s">
        <v>388</v>
      </c>
      <c r="C131" s="112" t="s">
        <v>389</v>
      </c>
      <c r="D131" s="427">
        <v>3</v>
      </c>
      <c r="E131" s="419">
        <v>20.389499999999998</v>
      </c>
      <c r="F131" s="403">
        <v>61.168499999999995</v>
      </c>
      <c r="G131" s="403">
        <f t="shared" si="4"/>
        <v>61.168499999999995</v>
      </c>
      <c r="H131" s="404"/>
      <c r="I131" s="404"/>
      <c r="J131" s="514">
        <v>61.168499999999995</v>
      </c>
    </row>
    <row r="132" spans="1:10" s="17" customFormat="1" ht="24">
      <c r="A132" s="113">
        <v>292</v>
      </c>
      <c r="B132" s="384" t="s">
        <v>388</v>
      </c>
      <c r="C132" s="112" t="s">
        <v>390</v>
      </c>
      <c r="D132" s="427">
        <v>2</v>
      </c>
      <c r="E132" s="419">
        <v>23.436999999999998</v>
      </c>
      <c r="F132" s="403">
        <v>46.873999999999995</v>
      </c>
      <c r="G132" s="403">
        <f t="shared" si="4"/>
        <v>46.873999999999995</v>
      </c>
      <c r="H132" s="404"/>
      <c r="I132" s="404"/>
      <c r="J132" s="514">
        <v>46.873999999999995</v>
      </c>
    </row>
    <row r="133" spans="1:10" s="17" customFormat="1" ht="12.75">
      <c r="A133" s="113">
        <v>292</v>
      </c>
      <c r="B133" s="394" t="s">
        <v>285</v>
      </c>
      <c r="C133" s="112" t="s">
        <v>391</v>
      </c>
      <c r="D133" s="427">
        <v>13</v>
      </c>
      <c r="E133" s="419">
        <v>0.9429999999999998</v>
      </c>
      <c r="F133" s="403">
        <v>12.258999999999999</v>
      </c>
      <c r="G133" s="403">
        <f t="shared" si="4"/>
        <v>12.258999999999999</v>
      </c>
      <c r="H133" s="404"/>
      <c r="I133" s="404"/>
      <c r="J133" s="514">
        <v>12.258999999999999</v>
      </c>
    </row>
    <row r="134" spans="1:10" s="17" customFormat="1" ht="12.75">
      <c r="A134" s="113">
        <v>292</v>
      </c>
      <c r="B134" s="384" t="s">
        <v>169</v>
      </c>
      <c r="C134" s="112" t="s">
        <v>395</v>
      </c>
      <c r="D134" s="427">
        <v>70</v>
      </c>
      <c r="E134" s="419">
        <v>0.69</v>
      </c>
      <c r="F134" s="403">
        <v>48.3</v>
      </c>
      <c r="G134" s="403">
        <f t="shared" si="4"/>
        <v>48.3</v>
      </c>
      <c r="H134" s="404"/>
      <c r="I134" s="404"/>
      <c r="J134" s="514">
        <v>48.3</v>
      </c>
    </row>
    <row r="135" spans="1:10" s="17" customFormat="1" ht="12.75">
      <c r="A135" s="113">
        <v>292</v>
      </c>
      <c r="B135" s="384" t="s">
        <v>397</v>
      </c>
      <c r="C135" s="112" t="s">
        <v>398</v>
      </c>
      <c r="D135" s="427">
        <v>47</v>
      </c>
      <c r="E135" s="419">
        <v>4.8069999999999995</v>
      </c>
      <c r="F135" s="403">
        <v>225.92899999999997</v>
      </c>
      <c r="G135" s="403">
        <f t="shared" si="4"/>
        <v>225.92899999999997</v>
      </c>
      <c r="H135" s="404"/>
      <c r="I135" s="404"/>
      <c r="J135" s="514">
        <v>225.92899999999997</v>
      </c>
    </row>
    <row r="136" spans="1:10" s="17" customFormat="1" ht="12.75">
      <c r="A136" s="113">
        <v>292</v>
      </c>
      <c r="B136" s="384" t="s">
        <v>309</v>
      </c>
      <c r="C136" s="112" t="s">
        <v>399</v>
      </c>
      <c r="D136" s="427">
        <v>14</v>
      </c>
      <c r="E136" s="419">
        <v>1.5065</v>
      </c>
      <c r="F136" s="403">
        <v>21.091</v>
      </c>
      <c r="G136" s="403">
        <f t="shared" si="4"/>
        <v>21.091</v>
      </c>
      <c r="H136" s="404"/>
      <c r="I136" s="404"/>
      <c r="J136" s="514">
        <v>21.091</v>
      </c>
    </row>
    <row r="137" spans="1:10" s="17" customFormat="1" ht="12.75">
      <c r="A137" s="113">
        <v>292</v>
      </c>
      <c r="B137" s="384" t="s">
        <v>309</v>
      </c>
      <c r="C137" s="112" t="s">
        <v>400</v>
      </c>
      <c r="D137" s="427">
        <v>14</v>
      </c>
      <c r="E137" s="419">
        <v>1.5065</v>
      </c>
      <c r="F137" s="403">
        <v>21.091</v>
      </c>
      <c r="G137" s="403">
        <f t="shared" si="4"/>
        <v>21.091</v>
      </c>
      <c r="H137" s="404"/>
      <c r="I137" s="404"/>
      <c r="J137" s="514">
        <v>21.091</v>
      </c>
    </row>
    <row r="138" spans="1:10" s="17" customFormat="1" ht="12.75">
      <c r="A138" s="113">
        <v>292</v>
      </c>
      <c r="B138" s="384" t="s">
        <v>309</v>
      </c>
      <c r="C138" s="112" t="s">
        <v>401</v>
      </c>
      <c r="D138" s="427">
        <v>12</v>
      </c>
      <c r="E138" s="419">
        <v>2.645</v>
      </c>
      <c r="F138" s="403">
        <v>31.74</v>
      </c>
      <c r="G138" s="403">
        <f t="shared" si="4"/>
        <v>31.74</v>
      </c>
      <c r="H138" s="404"/>
      <c r="I138" s="404"/>
      <c r="J138" s="514">
        <v>31.74</v>
      </c>
    </row>
    <row r="139" spans="1:10" s="17" customFormat="1" ht="12.75">
      <c r="A139" s="113">
        <v>292</v>
      </c>
      <c r="B139" s="384" t="s">
        <v>309</v>
      </c>
      <c r="C139" s="112" t="s">
        <v>402</v>
      </c>
      <c r="D139" s="427">
        <v>12</v>
      </c>
      <c r="E139" s="419">
        <v>2.645</v>
      </c>
      <c r="F139" s="403">
        <v>31.74</v>
      </c>
      <c r="G139" s="403">
        <f t="shared" si="4"/>
        <v>31.74</v>
      </c>
      <c r="H139" s="404"/>
      <c r="I139" s="404"/>
      <c r="J139" s="514">
        <v>31.74</v>
      </c>
    </row>
    <row r="140" spans="1:10" s="17" customFormat="1" ht="12.75">
      <c r="A140" s="113">
        <v>292</v>
      </c>
      <c r="B140" s="384" t="s">
        <v>309</v>
      </c>
      <c r="C140" s="112" t="s">
        <v>403</v>
      </c>
      <c r="D140" s="427">
        <v>25</v>
      </c>
      <c r="E140" s="419">
        <v>2.001</v>
      </c>
      <c r="F140" s="403">
        <v>50.025</v>
      </c>
      <c r="G140" s="403">
        <f t="shared" si="4"/>
        <v>50.025</v>
      </c>
      <c r="H140" s="404"/>
      <c r="I140" s="404"/>
      <c r="J140" s="514">
        <v>50.025</v>
      </c>
    </row>
    <row r="141" spans="1:10" s="17" customFormat="1" ht="12.75">
      <c r="A141" s="113">
        <v>292</v>
      </c>
      <c r="B141" s="384" t="s">
        <v>248</v>
      </c>
      <c r="C141" s="112" t="s">
        <v>406</v>
      </c>
      <c r="D141" s="427">
        <v>4</v>
      </c>
      <c r="E141" s="419">
        <v>41.0665</v>
      </c>
      <c r="F141" s="403">
        <v>164.266</v>
      </c>
      <c r="G141" s="403">
        <f t="shared" si="4"/>
        <v>164.266</v>
      </c>
      <c r="H141" s="404"/>
      <c r="I141" s="404"/>
      <c r="J141" s="514">
        <v>164.266</v>
      </c>
    </row>
    <row r="142" spans="1:10" s="17" customFormat="1" ht="24">
      <c r="A142" s="113">
        <v>292</v>
      </c>
      <c r="B142" s="384" t="s">
        <v>309</v>
      </c>
      <c r="C142" s="112" t="s">
        <v>418</v>
      </c>
      <c r="D142" s="427">
        <v>16</v>
      </c>
      <c r="E142" s="419">
        <v>2.645</v>
      </c>
      <c r="F142" s="403">
        <v>42.32</v>
      </c>
      <c r="G142" s="403">
        <f t="shared" si="4"/>
        <v>42.32</v>
      </c>
      <c r="H142" s="404"/>
      <c r="I142" s="404"/>
      <c r="J142" s="514">
        <v>42.32</v>
      </c>
    </row>
    <row r="143" spans="1:10" s="17" customFormat="1" ht="12.75">
      <c r="A143" s="113">
        <v>292</v>
      </c>
      <c r="B143" s="384" t="s">
        <v>285</v>
      </c>
      <c r="C143" s="112" t="s">
        <v>423</v>
      </c>
      <c r="D143" s="427">
        <v>7</v>
      </c>
      <c r="E143" s="419">
        <v>2.0125</v>
      </c>
      <c r="F143" s="403">
        <v>14.0875</v>
      </c>
      <c r="G143" s="403">
        <f t="shared" si="4"/>
        <v>14.0875</v>
      </c>
      <c r="H143" s="404"/>
      <c r="I143" s="404"/>
      <c r="J143" s="514">
        <v>14.0875</v>
      </c>
    </row>
    <row r="144" spans="1:10" s="17" customFormat="1" ht="12.75">
      <c r="A144" s="113">
        <v>292</v>
      </c>
      <c r="B144" s="394" t="s">
        <v>285</v>
      </c>
      <c r="C144" s="112" t="s">
        <v>424</v>
      </c>
      <c r="D144" s="427">
        <v>3</v>
      </c>
      <c r="E144" s="419">
        <v>14.49</v>
      </c>
      <c r="F144" s="403">
        <v>43.47</v>
      </c>
      <c r="G144" s="403">
        <f t="shared" si="4"/>
        <v>43.47</v>
      </c>
      <c r="H144" s="404"/>
      <c r="I144" s="404"/>
      <c r="J144" s="514">
        <v>43.47</v>
      </c>
    </row>
    <row r="145" spans="1:10" s="17" customFormat="1" ht="24">
      <c r="A145" s="113">
        <v>292</v>
      </c>
      <c r="B145" s="384" t="s">
        <v>425</v>
      </c>
      <c r="C145" s="112" t="s">
        <v>426</v>
      </c>
      <c r="D145" s="427">
        <v>67</v>
      </c>
      <c r="E145" s="419">
        <v>1.265</v>
      </c>
      <c r="F145" s="403">
        <v>84.755</v>
      </c>
      <c r="G145" s="403">
        <f t="shared" si="4"/>
        <v>84.755</v>
      </c>
      <c r="H145" s="404"/>
      <c r="I145" s="404"/>
      <c r="J145" s="514">
        <v>84.755</v>
      </c>
    </row>
    <row r="146" spans="1:10" s="17" customFormat="1" ht="12.75">
      <c r="A146" s="113">
        <v>292</v>
      </c>
      <c r="B146" s="384" t="s">
        <v>309</v>
      </c>
      <c r="C146" s="112" t="s">
        <v>427</v>
      </c>
      <c r="D146" s="427">
        <v>38</v>
      </c>
      <c r="E146" s="419">
        <v>2.1275</v>
      </c>
      <c r="F146" s="403">
        <v>80.845</v>
      </c>
      <c r="G146" s="403">
        <f t="shared" si="4"/>
        <v>80.845</v>
      </c>
      <c r="H146" s="404"/>
      <c r="I146" s="404"/>
      <c r="J146" s="514">
        <v>80.845</v>
      </c>
    </row>
    <row r="147" spans="1:10" s="17" customFormat="1" ht="24">
      <c r="A147" s="113">
        <v>292</v>
      </c>
      <c r="B147" s="384" t="s">
        <v>309</v>
      </c>
      <c r="C147" s="112" t="s">
        <v>430</v>
      </c>
      <c r="D147" s="427">
        <v>7</v>
      </c>
      <c r="E147" s="419">
        <v>4.5885</v>
      </c>
      <c r="F147" s="403">
        <v>32.1195</v>
      </c>
      <c r="G147" s="403">
        <f t="shared" si="4"/>
        <v>32.1195</v>
      </c>
      <c r="H147" s="404"/>
      <c r="I147" s="404"/>
      <c r="J147" s="514">
        <v>32.1195</v>
      </c>
    </row>
    <row r="148" spans="1:10" s="17" customFormat="1" ht="12.75">
      <c r="A148" s="19" t="s">
        <v>433</v>
      </c>
      <c r="B148" s="386"/>
      <c r="C148" s="16"/>
      <c r="D148" s="428"/>
      <c r="E148" s="420"/>
      <c r="F148" s="407">
        <v>4414.773499999998</v>
      </c>
      <c r="G148" s="407"/>
      <c r="H148" s="404"/>
      <c r="I148" s="404"/>
      <c r="J148" s="517">
        <v>4414.773499999998</v>
      </c>
    </row>
    <row r="149" spans="1:10" s="17" customFormat="1" ht="12.75">
      <c r="A149" s="113">
        <v>293</v>
      </c>
      <c r="B149" s="394" t="s">
        <v>169</v>
      </c>
      <c r="C149" s="112" t="s">
        <v>114</v>
      </c>
      <c r="D149" s="427">
        <v>50</v>
      </c>
      <c r="E149" s="410">
        <v>2.5</v>
      </c>
      <c r="F149" s="403">
        <v>125</v>
      </c>
      <c r="G149" s="403">
        <f>+F149</f>
        <v>125</v>
      </c>
      <c r="H149" s="404"/>
      <c r="I149" s="404"/>
      <c r="J149" s="514">
        <v>125</v>
      </c>
    </row>
    <row r="150" spans="1:10" s="17" customFormat="1" ht="12.75">
      <c r="A150" s="113">
        <v>293</v>
      </c>
      <c r="B150" s="384" t="s">
        <v>169</v>
      </c>
      <c r="C150" s="112" t="s">
        <v>443</v>
      </c>
      <c r="D150" s="427">
        <v>18</v>
      </c>
      <c r="E150" s="410">
        <v>15</v>
      </c>
      <c r="F150" s="403">
        <v>270</v>
      </c>
      <c r="G150" s="403">
        <f>+F150</f>
        <v>270</v>
      </c>
      <c r="H150" s="404"/>
      <c r="I150" s="404"/>
      <c r="J150" s="514">
        <v>270</v>
      </c>
    </row>
    <row r="151" spans="1:10" s="17" customFormat="1" ht="12.75">
      <c r="A151" s="19" t="s">
        <v>445</v>
      </c>
      <c r="B151" s="386"/>
      <c r="C151" s="16"/>
      <c r="D151" s="428"/>
      <c r="E151" s="420"/>
      <c r="F151" s="407">
        <v>395</v>
      </c>
      <c r="G151" s="407"/>
      <c r="H151" s="404"/>
      <c r="I151" s="404"/>
      <c r="J151" s="517">
        <v>395</v>
      </c>
    </row>
    <row r="152" spans="1:10" s="17" customFormat="1" ht="24">
      <c r="A152" s="114">
        <v>296</v>
      </c>
      <c r="B152" s="389" t="s">
        <v>285</v>
      </c>
      <c r="C152" s="112" t="s">
        <v>466</v>
      </c>
      <c r="D152" s="427">
        <v>6</v>
      </c>
      <c r="E152" s="410">
        <v>46</v>
      </c>
      <c r="F152" s="403">
        <v>276</v>
      </c>
      <c r="G152" s="403">
        <f aca="true" t="shared" si="5" ref="G152:G172">+F152</f>
        <v>276</v>
      </c>
      <c r="H152" s="404"/>
      <c r="I152" s="404"/>
      <c r="J152" s="514">
        <v>276</v>
      </c>
    </row>
    <row r="153" spans="1:10" s="17" customFormat="1" ht="24">
      <c r="A153" s="114">
        <v>296</v>
      </c>
      <c r="B153" s="389" t="s">
        <v>285</v>
      </c>
      <c r="C153" s="112" t="s">
        <v>467</v>
      </c>
      <c r="D153" s="427">
        <v>8</v>
      </c>
      <c r="E153" s="410">
        <v>46</v>
      </c>
      <c r="F153" s="403">
        <v>368</v>
      </c>
      <c r="G153" s="403">
        <f t="shared" si="5"/>
        <v>368</v>
      </c>
      <c r="H153" s="404"/>
      <c r="I153" s="404"/>
      <c r="J153" s="514">
        <v>368</v>
      </c>
    </row>
    <row r="154" spans="1:10" s="17" customFormat="1" ht="24">
      <c r="A154" s="114">
        <v>296</v>
      </c>
      <c r="B154" s="389" t="s">
        <v>285</v>
      </c>
      <c r="C154" s="112" t="s">
        <v>468</v>
      </c>
      <c r="D154" s="427">
        <v>6</v>
      </c>
      <c r="E154" s="410">
        <v>46</v>
      </c>
      <c r="F154" s="403">
        <v>276</v>
      </c>
      <c r="G154" s="403">
        <f t="shared" si="5"/>
        <v>276</v>
      </c>
      <c r="H154" s="404"/>
      <c r="I154" s="404"/>
      <c r="J154" s="514">
        <v>276</v>
      </c>
    </row>
    <row r="155" spans="1:10" s="17" customFormat="1" ht="24">
      <c r="A155" s="114">
        <v>296</v>
      </c>
      <c r="B155" s="389" t="s">
        <v>285</v>
      </c>
      <c r="C155" s="112" t="s">
        <v>469</v>
      </c>
      <c r="D155" s="427">
        <v>6</v>
      </c>
      <c r="E155" s="410">
        <v>46</v>
      </c>
      <c r="F155" s="403">
        <v>276</v>
      </c>
      <c r="G155" s="403">
        <f t="shared" si="5"/>
        <v>276</v>
      </c>
      <c r="H155" s="404"/>
      <c r="I155" s="404"/>
      <c r="J155" s="514">
        <v>276</v>
      </c>
    </row>
    <row r="156" spans="1:10" s="17" customFormat="1" ht="24">
      <c r="A156" s="114">
        <v>296</v>
      </c>
      <c r="B156" s="384" t="s">
        <v>285</v>
      </c>
      <c r="C156" s="112" t="s">
        <v>477</v>
      </c>
      <c r="D156" s="427">
        <v>6</v>
      </c>
      <c r="E156" s="410">
        <v>178.25</v>
      </c>
      <c r="F156" s="403">
        <v>1069.5</v>
      </c>
      <c r="G156" s="403">
        <f t="shared" si="5"/>
        <v>1069.5</v>
      </c>
      <c r="H156" s="404"/>
      <c r="I156" s="404"/>
      <c r="J156" s="514">
        <v>1069.5</v>
      </c>
    </row>
    <row r="157" spans="1:10" s="17" customFormat="1" ht="24">
      <c r="A157" s="114">
        <v>296</v>
      </c>
      <c r="B157" s="384" t="s">
        <v>285</v>
      </c>
      <c r="C157" s="112" t="s">
        <v>478</v>
      </c>
      <c r="D157" s="427">
        <v>4</v>
      </c>
      <c r="E157" s="410">
        <v>132.25</v>
      </c>
      <c r="F157" s="403">
        <v>529</v>
      </c>
      <c r="G157" s="403">
        <f t="shared" si="5"/>
        <v>529</v>
      </c>
      <c r="H157" s="404"/>
      <c r="I157" s="404"/>
      <c r="J157" s="514">
        <v>529</v>
      </c>
    </row>
    <row r="158" spans="1:10" s="17" customFormat="1" ht="36">
      <c r="A158" s="114">
        <v>296</v>
      </c>
      <c r="B158" s="384" t="s">
        <v>485</v>
      </c>
      <c r="C158" s="112" t="s">
        <v>488</v>
      </c>
      <c r="D158" s="427">
        <v>4</v>
      </c>
      <c r="E158" s="410">
        <v>120.75</v>
      </c>
      <c r="F158" s="403">
        <v>483</v>
      </c>
      <c r="G158" s="403">
        <f t="shared" si="5"/>
        <v>483</v>
      </c>
      <c r="H158" s="404"/>
      <c r="I158" s="404"/>
      <c r="J158" s="514">
        <v>483</v>
      </c>
    </row>
    <row r="159" spans="1:10" s="17" customFormat="1" ht="24">
      <c r="A159" s="114">
        <v>296</v>
      </c>
      <c r="B159" s="384" t="s">
        <v>285</v>
      </c>
      <c r="C159" s="112" t="s">
        <v>490</v>
      </c>
      <c r="D159" s="427">
        <v>4</v>
      </c>
      <c r="E159" s="410">
        <v>143.75</v>
      </c>
      <c r="F159" s="403">
        <v>575</v>
      </c>
      <c r="G159" s="403">
        <f t="shared" si="5"/>
        <v>575</v>
      </c>
      <c r="H159" s="404"/>
      <c r="I159" s="404"/>
      <c r="J159" s="514">
        <v>575</v>
      </c>
    </row>
    <row r="160" spans="1:10" s="17" customFormat="1" ht="12.75">
      <c r="A160" s="114">
        <v>296</v>
      </c>
      <c r="B160" s="394" t="s">
        <v>285</v>
      </c>
      <c r="C160" s="112" t="s">
        <v>491</v>
      </c>
      <c r="D160" s="427">
        <v>4</v>
      </c>
      <c r="E160" s="410">
        <v>82.8</v>
      </c>
      <c r="F160" s="403">
        <v>331.2</v>
      </c>
      <c r="G160" s="403">
        <f t="shared" si="5"/>
        <v>331.2</v>
      </c>
      <c r="H160" s="404"/>
      <c r="I160" s="404"/>
      <c r="J160" s="514">
        <v>331.2</v>
      </c>
    </row>
    <row r="161" spans="1:10" s="17" customFormat="1" ht="12.75">
      <c r="A161" s="114">
        <v>296</v>
      </c>
      <c r="B161" s="394" t="s">
        <v>676</v>
      </c>
      <c r="C161" s="112" t="s">
        <v>115</v>
      </c>
      <c r="D161" s="427">
        <v>2</v>
      </c>
      <c r="E161" s="410">
        <v>800</v>
      </c>
      <c r="F161" s="403">
        <v>1600</v>
      </c>
      <c r="G161" s="403">
        <f t="shared" si="5"/>
        <v>1600</v>
      </c>
      <c r="H161" s="404"/>
      <c r="I161" s="404"/>
      <c r="J161" s="514">
        <v>1600</v>
      </c>
    </row>
    <row r="162" spans="1:10" s="17" customFormat="1" ht="12.75">
      <c r="A162" s="114">
        <v>296</v>
      </c>
      <c r="B162" s="394" t="s">
        <v>676</v>
      </c>
      <c r="C162" s="112" t="s">
        <v>116</v>
      </c>
      <c r="D162" s="427">
        <v>4</v>
      </c>
      <c r="E162" s="410">
        <v>550</v>
      </c>
      <c r="F162" s="403">
        <v>2200</v>
      </c>
      <c r="G162" s="403">
        <f t="shared" si="5"/>
        <v>2200</v>
      </c>
      <c r="H162" s="404"/>
      <c r="I162" s="404"/>
      <c r="J162" s="514">
        <v>2200</v>
      </c>
    </row>
    <row r="163" spans="1:10" s="17" customFormat="1" ht="12.75">
      <c r="A163" s="114">
        <v>296</v>
      </c>
      <c r="B163" s="394" t="s">
        <v>676</v>
      </c>
      <c r="C163" s="112" t="s">
        <v>117</v>
      </c>
      <c r="D163" s="427">
        <v>4</v>
      </c>
      <c r="E163" s="410">
        <v>550</v>
      </c>
      <c r="F163" s="403">
        <v>2200</v>
      </c>
      <c r="G163" s="403">
        <f t="shared" si="5"/>
        <v>2200</v>
      </c>
      <c r="H163" s="404"/>
      <c r="I163" s="404"/>
      <c r="J163" s="514">
        <v>2200</v>
      </c>
    </row>
    <row r="164" spans="1:10" s="17" customFormat="1" ht="12.75">
      <c r="A164" s="114">
        <v>296</v>
      </c>
      <c r="B164" s="394" t="s">
        <v>676</v>
      </c>
      <c r="C164" s="112" t="s">
        <v>118</v>
      </c>
      <c r="D164" s="427">
        <v>6</v>
      </c>
      <c r="E164" s="410">
        <v>92</v>
      </c>
      <c r="F164" s="403">
        <v>552</v>
      </c>
      <c r="G164" s="403">
        <f t="shared" si="5"/>
        <v>552</v>
      </c>
      <c r="H164" s="404"/>
      <c r="I164" s="404"/>
      <c r="J164" s="514">
        <v>552</v>
      </c>
    </row>
    <row r="165" spans="1:10" s="17" customFormat="1" ht="12.75">
      <c r="A165" s="114">
        <v>296</v>
      </c>
      <c r="B165" s="394" t="s">
        <v>676</v>
      </c>
      <c r="C165" s="112" t="s">
        <v>119</v>
      </c>
      <c r="D165" s="427">
        <v>2</v>
      </c>
      <c r="E165" s="410">
        <v>50</v>
      </c>
      <c r="F165" s="403">
        <v>100</v>
      </c>
      <c r="G165" s="403">
        <f t="shared" si="5"/>
        <v>100</v>
      </c>
      <c r="H165" s="404"/>
      <c r="I165" s="404"/>
      <c r="J165" s="514">
        <v>100</v>
      </c>
    </row>
    <row r="166" spans="1:10" s="17" customFormat="1" ht="12.75">
      <c r="A166" s="114">
        <v>296</v>
      </c>
      <c r="B166" s="394" t="s">
        <v>676</v>
      </c>
      <c r="C166" s="112" t="s">
        <v>120</v>
      </c>
      <c r="D166" s="427">
        <v>2</v>
      </c>
      <c r="E166" s="410">
        <v>50</v>
      </c>
      <c r="F166" s="403">
        <v>100</v>
      </c>
      <c r="G166" s="403">
        <f t="shared" si="5"/>
        <v>100</v>
      </c>
      <c r="H166" s="404"/>
      <c r="I166" s="404"/>
      <c r="J166" s="514">
        <v>100</v>
      </c>
    </row>
    <row r="167" spans="1:10" s="17" customFormat="1" ht="12.75">
      <c r="A167" s="114">
        <v>296</v>
      </c>
      <c r="B167" s="394" t="s">
        <v>676</v>
      </c>
      <c r="C167" s="112" t="s">
        <v>121</v>
      </c>
      <c r="D167" s="427">
        <v>2</v>
      </c>
      <c r="E167" s="410">
        <v>50</v>
      </c>
      <c r="F167" s="403">
        <v>100</v>
      </c>
      <c r="G167" s="403">
        <f t="shared" si="5"/>
        <v>100</v>
      </c>
      <c r="H167" s="404"/>
      <c r="I167" s="404"/>
      <c r="J167" s="514">
        <v>100</v>
      </c>
    </row>
    <row r="168" spans="1:10" s="17" customFormat="1" ht="12.75">
      <c r="A168" s="114">
        <v>296</v>
      </c>
      <c r="B168" s="394" t="s">
        <v>676</v>
      </c>
      <c r="C168" s="112" t="s">
        <v>122</v>
      </c>
      <c r="D168" s="427">
        <v>2</v>
      </c>
      <c r="E168" s="410">
        <v>50</v>
      </c>
      <c r="F168" s="403">
        <v>100</v>
      </c>
      <c r="G168" s="403">
        <f t="shared" si="5"/>
        <v>100</v>
      </c>
      <c r="H168" s="404"/>
      <c r="I168" s="404"/>
      <c r="J168" s="514">
        <v>100</v>
      </c>
    </row>
    <row r="169" spans="1:10" s="17" customFormat="1" ht="12.75">
      <c r="A169" s="114">
        <v>296</v>
      </c>
      <c r="B169" s="394" t="s">
        <v>676</v>
      </c>
      <c r="C169" s="112" t="s">
        <v>123</v>
      </c>
      <c r="D169" s="427">
        <v>2</v>
      </c>
      <c r="E169" s="410">
        <v>50</v>
      </c>
      <c r="F169" s="403">
        <v>100</v>
      </c>
      <c r="G169" s="403">
        <f t="shared" si="5"/>
        <v>100</v>
      </c>
      <c r="H169" s="404"/>
      <c r="I169" s="404"/>
      <c r="J169" s="514">
        <v>100</v>
      </c>
    </row>
    <row r="170" spans="1:10" s="17" customFormat="1" ht="12.75">
      <c r="A170" s="114">
        <v>296</v>
      </c>
      <c r="B170" s="394" t="s">
        <v>676</v>
      </c>
      <c r="C170" s="112" t="s">
        <v>115</v>
      </c>
      <c r="D170" s="427">
        <v>4</v>
      </c>
      <c r="E170" s="410">
        <v>800</v>
      </c>
      <c r="F170" s="403">
        <v>3200</v>
      </c>
      <c r="G170" s="403">
        <f t="shared" si="5"/>
        <v>3200</v>
      </c>
      <c r="H170" s="404"/>
      <c r="I170" s="404"/>
      <c r="J170" s="514">
        <v>3200</v>
      </c>
    </row>
    <row r="171" spans="1:10" s="17" customFormat="1" ht="12.75">
      <c r="A171" s="114">
        <v>296</v>
      </c>
      <c r="B171" s="394" t="s">
        <v>676</v>
      </c>
      <c r="C171" s="112" t="s">
        <v>124</v>
      </c>
      <c r="D171" s="427">
        <v>1</v>
      </c>
      <c r="E171" s="410">
        <v>600</v>
      </c>
      <c r="F171" s="403">
        <v>600</v>
      </c>
      <c r="G171" s="403">
        <f t="shared" si="5"/>
        <v>600</v>
      </c>
      <c r="H171" s="404"/>
      <c r="I171" s="404"/>
      <c r="J171" s="514">
        <v>600</v>
      </c>
    </row>
    <row r="172" spans="1:10" s="17" customFormat="1" ht="24">
      <c r="A172" s="114">
        <v>296</v>
      </c>
      <c r="B172" s="384" t="s">
        <v>285</v>
      </c>
      <c r="C172" s="112" t="s">
        <v>496</v>
      </c>
      <c r="D172" s="427">
        <v>10</v>
      </c>
      <c r="E172" s="410">
        <v>289.8</v>
      </c>
      <c r="F172" s="403">
        <v>2898</v>
      </c>
      <c r="G172" s="403">
        <f t="shared" si="5"/>
        <v>2898</v>
      </c>
      <c r="H172" s="404"/>
      <c r="I172" s="404"/>
      <c r="J172" s="514">
        <v>2898</v>
      </c>
    </row>
    <row r="173" spans="1:10" s="17" customFormat="1" ht="12.75">
      <c r="A173" s="114">
        <v>296</v>
      </c>
      <c r="B173" s="384" t="s">
        <v>169</v>
      </c>
      <c r="C173" s="112" t="s">
        <v>653</v>
      </c>
      <c r="D173" s="482">
        <v>7</v>
      </c>
      <c r="E173" s="648">
        <v>150</v>
      </c>
      <c r="F173" s="635">
        <v>1050</v>
      </c>
      <c r="G173" s="542">
        <f>+F173</f>
        <v>1050</v>
      </c>
      <c r="H173" s="542"/>
      <c r="I173" s="542"/>
      <c r="J173" s="609">
        <v>1050</v>
      </c>
    </row>
    <row r="174" spans="1:10" s="17" customFormat="1" ht="12.75">
      <c r="A174" s="18" t="s">
        <v>515</v>
      </c>
      <c r="B174" s="125"/>
      <c r="C174" s="16"/>
      <c r="D174" s="428"/>
      <c r="E174" s="412"/>
      <c r="F174" s="407">
        <f>SUM(F152:F173)</f>
        <v>18983.7</v>
      </c>
      <c r="G174" s="407"/>
      <c r="H174" s="404"/>
      <c r="I174" s="404"/>
      <c r="J174" s="517">
        <f>SUM(J152:J173)</f>
        <v>18983.7</v>
      </c>
    </row>
    <row r="175" spans="1:10" s="17" customFormat="1" ht="12.75">
      <c r="A175" s="113">
        <v>299</v>
      </c>
      <c r="B175" s="384" t="s">
        <v>125</v>
      </c>
      <c r="C175" s="112" t="s">
        <v>738</v>
      </c>
      <c r="D175" s="427">
        <v>1</v>
      </c>
      <c r="E175" s="410">
        <v>10</v>
      </c>
      <c r="F175" s="403">
        <v>10</v>
      </c>
      <c r="G175" s="403">
        <f>+F175</f>
        <v>10</v>
      </c>
      <c r="H175" s="404"/>
      <c r="I175" s="404"/>
      <c r="J175" s="514">
        <v>10</v>
      </c>
    </row>
    <row r="176" spans="1:10" s="17" customFormat="1" ht="12.75">
      <c r="A176" s="113">
        <v>299</v>
      </c>
      <c r="B176" s="384" t="s">
        <v>169</v>
      </c>
      <c r="C176" s="112" t="s">
        <v>518</v>
      </c>
      <c r="D176" s="427">
        <v>4</v>
      </c>
      <c r="E176" s="410">
        <v>40.25</v>
      </c>
      <c r="F176" s="403">
        <v>161</v>
      </c>
      <c r="G176" s="403">
        <f>+F176</f>
        <v>161</v>
      </c>
      <c r="H176" s="404"/>
      <c r="I176" s="404"/>
      <c r="J176" s="514">
        <v>161</v>
      </c>
    </row>
    <row r="177" spans="1:10" s="17" customFormat="1" ht="12.75">
      <c r="A177" s="113">
        <v>299</v>
      </c>
      <c r="B177" s="384" t="s">
        <v>169</v>
      </c>
      <c r="C177" s="112" t="s">
        <v>521</v>
      </c>
      <c r="D177" s="427">
        <v>8</v>
      </c>
      <c r="E177" s="410">
        <v>8.05</v>
      </c>
      <c r="F177" s="403">
        <v>64.4</v>
      </c>
      <c r="G177" s="403">
        <f>+F177</f>
        <v>64.4</v>
      </c>
      <c r="H177" s="404"/>
      <c r="I177" s="404"/>
      <c r="J177" s="514">
        <v>64.4</v>
      </c>
    </row>
    <row r="178" spans="1:10" s="17" customFormat="1" ht="13.5" thickBot="1">
      <c r="A178" s="120" t="s">
        <v>523</v>
      </c>
      <c r="B178" s="395"/>
      <c r="C178" s="121"/>
      <c r="D178" s="429"/>
      <c r="E178" s="446"/>
      <c r="F178" s="423">
        <v>235.4</v>
      </c>
      <c r="G178" s="423"/>
      <c r="H178" s="424"/>
      <c r="I178" s="424"/>
      <c r="J178" s="516">
        <v>235.4</v>
      </c>
    </row>
    <row r="179" spans="1:6" s="20" customFormat="1" ht="19.5" customHeight="1" thickBot="1">
      <c r="A179" s="27"/>
      <c r="B179" s="28"/>
      <c r="C179" s="29"/>
      <c r="D179" s="266"/>
      <c r="E179" s="197"/>
      <c r="F179" s="39"/>
    </row>
    <row r="180" spans="1:17" s="95" customFormat="1" ht="24.75" customHeight="1" thickBot="1">
      <c r="A180" s="836" t="s">
        <v>524</v>
      </c>
      <c r="B180" s="837"/>
      <c r="C180" s="837"/>
      <c r="D180" s="837"/>
      <c r="E180" s="838"/>
      <c r="F180" s="96">
        <f>F178+F174+F151+F148+F102+F85+F77+F71+F67+F65+F62+F60+F56+F54+F49+F44+F40+F37+F23+F21</f>
        <v>148351.3335</v>
      </c>
      <c r="G180" s="96">
        <f>SUM(G13:G179)</f>
        <v>148351.33350000004</v>
      </c>
      <c r="H180" s="96">
        <f>H13+H177</f>
        <v>0</v>
      </c>
      <c r="I180" s="96">
        <f>I13+I177</f>
        <v>0</v>
      </c>
      <c r="J180" s="96">
        <f>J178+J174+J151+J148+J102+J85+J77+J71+J67+J65+J62+J60+J56+J54+J49+J44+J40+J37+J23+J21</f>
        <v>148351.3335</v>
      </c>
      <c r="K180" s="23"/>
      <c r="M180" s="23"/>
      <c r="N180" s="90"/>
      <c r="O180" s="94"/>
      <c r="Q180" s="23"/>
    </row>
    <row r="181" spans="1:7" s="20" customFormat="1" ht="19.5" customHeight="1" thickBot="1">
      <c r="A181" s="166"/>
      <c r="B181" s="28"/>
      <c r="C181" s="33"/>
      <c r="D181" s="266"/>
      <c r="E181" s="202"/>
      <c r="F181" s="183"/>
      <c r="G181" s="167"/>
    </row>
    <row r="182" spans="1:17" s="230" customFormat="1" ht="33.75" customHeight="1" thickBot="1">
      <c r="A182" s="170" t="s">
        <v>525</v>
      </c>
      <c r="B182" s="23"/>
      <c r="C182" s="91"/>
      <c r="D182" s="267"/>
      <c r="E182" s="203"/>
      <c r="F182" s="86"/>
      <c r="G182" s="92"/>
      <c r="H182" s="92"/>
      <c r="I182" s="92"/>
      <c r="J182" s="92"/>
      <c r="K182" s="233"/>
      <c r="M182" s="233"/>
      <c r="N182" s="291"/>
      <c r="O182" s="94"/>
      <c r="P182" s="95"/>
      <c r="Q182" s="233"/>
    </row>
    <row r="183" spans="1:17" s="230" customFormat="1" ht="12.75">
      <c r="A183" s="98">
        <v>311</v>
      </c>
      <c r="B183" s="79" t="s">
        <v>526</v>
      </c>
      <c r="C183" s="80" t="s">
        <v>527</v>
      </c>
      <c r="D183" s="426">
        <v>1</v>
      </c>
      <c r="E183" s="99">
        <v>15000</v>
      </c>
      <c r="F183" s="434">
        <v>15000</v>
      </c>
      <c r="G183" s="434">
        <f>+F183</f>
        <v>15000</v>
      </c>
      <c r="H183" s="434"/>
      <c r="I183" s="434"/>
      <c r="J183" s="130">
        <v>15000</v>
      </c>
      <c r="K183" s="237"/>
      <c r="O183" s="291"/>
      <c r="Q183" s="237"/>
    </row>
    <row r="184" spans="1:17" s="95" customFormat="1" ht="12.75">
      <c r="A184" s="100" t="s">
        <v>528</v>
      </c>
      <c r="B184" s="88"/>
      <c r="C184" s="89"/>
      <c r="D184" s="432"/>
      <c r="E184" s="412"/>
      <c r="F184" s="101">
        <v>15000</v>
      </c>
      <c r="G184" s="101"/>
      <c r="H184" s="101"/>
      <c r="I184" s="101"/>
      <c r="J184" s="124">
        <v>15000</v>
      </c>
      <c r="K184" s="233"/>
      <c r="O184" s="94"/>
      <c r="Q184" s="233"/>
    </row>
    <row r="185" spans="1:10" s="17" customFormat="1" ht="12.75">
      <c r="A185" s="113">
        <v>313</v>
      </c>
      <c r="B185" s="384" t="s">
        <v>526</v>
      </c>
      <c r="C185" s="112" t="s">
        <v>531</v>
      </c>
      <c r="D185" s="427">
        <v>1</v>
      </c>
      <c r="E185" s="435">
        <v>5000</v>
      </c>
      <c r="F185" s="403">
        <v>5000</v>
      </c>
      <c r="G185" s="556">
        <f>+F185</f>
        <v>5000</v>
      </c>
      <c r="H185" s="556"/>
      <c r="I185" s="556"/>
      <c r="J185" s="609">
        <v>5000</v>
      </c>
    </row>
    <row r="186" spans="1:10" s="17" customFormat="1" ht="12.75">
      <c r="A186" s="18" t="s">
        <v>532</v>
      </c>
      <c r="B186" s="125"/>
      <c r="C186" s="16"/>
      <c r="D186" s="436"/>
      <c r="E186" s="437"/>
      <c r="F186" s="412">
        <v>5000</v>
      </c>
      <c r="G186" s="101"/>
      <c r="H186" s="101"/>
      <c r="I186" s="101"/>
      <c r="J186" s="124">
        <v>5000</v>
      </c>
    </row>
    <row r="187" spans="1:10" s="17" customFormat="1" ht="12.75">
      <c r="A187" s="113">
        <v>314</v>
      </c>
      <c r="B187" s="384" t="s">
        <v>534</v>
      </c>
      <c r="C187" s="112" t="s">
        <v>535</v>
      </c>
      <c r="D187" s="427">
        <v>144</v>
      </c>
      <c r="E187" s="435">
        <v>90</v>
      </c>
      <c r="F187" s="403">
        <v>12960</v>
      </c>
      <c r="G187" s="556">
        <f>+F187</f>
        <v>12960</v>
      </c>
      <c r="H187" s="556"/>
      <c r="I187" s="556"/>
      <c r="J187" s="609">
        <v>12960</v>
      </c>
    </row>
    <row r="188" spans="1:10" s="17" customFormat="1" ht="12.75">
      <c r="A188" s="113">
        <v>314</v>
      </c>
      <c r="B188" s="384" t="s">
        <v>526</v>
      </c>
      <c r="C188" s="112" t="s">
        <v>536</v>
      </c>
      <c r="D188" s="427">
        <v>1</v>
      </c>
      <c r="E188" s="435">
        <v>10000</v>
      </c>
      <c r="F188" s="403">
        <v>10000</v>
      </c>
      <c r="G188" s="556">
        <f>+F188</f>
        <v>10000</v>
      </c>
      <c r="H188" s="556"/>
      <c r="I188" s="556"/>
      <c r="J188" s="609">
        <v>10000</v>
      </c>
    </row>
    <row r="189" spans="1:10" s="17" customFormat="1" ht="12.75">
      <c r="A189" s="18" t="s">
        <v>537</v>
      </c>
      <c r="B189" s="125"/>
      <c r="C189" s="16"/>
      <c r="D189" s="436"/>
      <c r="E189" s="437"/>
      <c r="F189" s="412">
        <v>22960</v>
      </c>
      <c r="G189" s="101"/>
      <c r="H189" s="101"/>
      <c r="I189" s="101"/>
      <c r="J189" s="124">
        <v>22960</v>
      </c>
    </row>
    <row r="190" spans="1:10" s="17" customFormat="1" ht="12.75">
      <c r="A190" s="113">
        <v>315</v>
      </c>
      <c r="B190" s="384" t="s">
        <v>526</v>
      </c>
      <c r="C190" s="112" t="s">
        <v>538</v>
      </c>
      <c r="D190" s="427">
        <v>1</v>
      </c>
      <c r="E190" s="435">
        <v>16000</v>
      </c>
      <c r="F190" s="403">
        <v>16000</v>
      </c>
      <c r="G190" s="556">
        <f>+F190</f>
        <v>16000</v>
      </c>
      <c r="H190" s="556"/>
      <c r="I190" s="556"/>
      <c r="J190" s="609">
        <v>16000</v>
      </c>
    </row>
    <row r="191" spans="1:10" s="17" customFormat="1" ht="12.75">
      <c r="A191" s="113">
        <v>315</v>
      </c>
      <c r="B191" s="384" t="s">
        <v>169</v>
      </c>
      <c r="C191" s="112" t="s">
        <v>739</v>
      </c>
      <c r="D191" s="443">
        <v>20</v>
      </c>
      <c r="E191" s="435">
        <v>40</v>
      </c>
      <c r="F191" s="435">
        <v>800</v>
      </c>
      <c r="G191" s="556">
        <f>+F191</f>
        <v>800</v>
      </c>
      <c r="H191" s="556"/>
      <c r="I191" s="556"/>
      <c r="J191" s="609">
        <v>800</v>
      </c>
    </row>
    <row r="192" spans="1:10" s="17" customFormat="1" ht="12.75">
      <c r="A192" s="18" t="s">
        <v>540</v>
      </c>
      <c r="B192" s="125"/>
      <c r="C192" s="16"/>
      <c r="D192" s="436"/>
      <c r="E192" s="437"/>
      <c r="F192" s="412">
        <v>16800</v>
      </c>
      <c r="G192" s="101"/>
      <c r="H192" s="101"/>
      <c r="I192" s="101"/>
      <c r="J192" s="124">
        <v>16800</v>
      </c>
    </row>
    <row r="193" spans="1:10" s="17" customFormat="1" ht="12.75">
      <c r="A193" s="113">
        <v>321</v>
      </c>
      <c r="B193" s="384" t="s">
        <v>541</v>
      </c>
      <c r="C193" s="112" t="s">
        <v>542</v>
      </c>
      <c r="D193" s="427">
        <v>12</v>
      </c>
      <c r="E193" s="435">
        <v>5833.33</v>
      </c>
      <c r="F193" s="403">
        <v>69999.96</v>
      </c>
      <c r="G193" s="556">
        <f>+F193</f>
        <v>69999.96</v>
      </c>
      <c r="H193" s="556"/>
      <c r="I193" s="556"/>
      <c r="J193" s="609">
        <v>69999.96</v>
      </c>
    </row>
    <row r="194" spans="1:10" s="17" customFormat="1" ht="12.75">
      <c r="A194" s="18" t="s">
        <v>543</v>
      </c>
      <c r="B194" s="125"/>
      <c r="C194" s="16"/>
      <c r="D194" s="438"/>
      <c r="E194" s="439"/>
      <c r="F194" s="412">
        <v>69999.96</v>
      </c>
      <c r="G194" s="101"/>
      <c r="H194" s="101"/>
      <c r="I194" s="101"/>
      <c r="J194" s="124">
        <v>69999.96</v>
      </c>
    </row>
    <row r="195" spans="1:10" s="17" customFormat="1" ht="12.75">
      <c r="A195" s="113">
        <v>324</v>
      </c>
      <c r="B195" s="384" t="s">
        <v>541</v>
      </c>
      <c r="C195" s="112" t="s">
        <v>544</v>
      </c>
      <c r="D195" s="427">
        <v>12</v>
      </c>
      <c r="E195" s="410">
        <v>300</v>
      </c>
      <c r="F195" s="410">
        <v>3600</v>
      </c>
      <c r="G195" s="556">
        <f>+F195</f>
        <v>3600</v>
      </c>
      <c r="H195" s="556"/>
      <c r="I195" s="556"/>
      <c r="J195" s="609">
        <v>3600</v>
      </c>
    </row>
    <row r="196" spans="1:10" s="17" customFormat="1" ht="12.75">
      <c r="A196" s="113">
        <v>324</v>
      </c>
      <c r="B196" s="384" t="s">
        <v>126</v>
      </c>
      <c r="C196" s="112" t="s">
        <v>127</v>
      </c>
      <c r="D196" s="427">
        <v>12</v>
      </c>
      <c r="E196" s="410">
        <v>15</v>
      </c>
      <c r="F196" s="410">
        <v>180</v>
      </c>
      <c r="G196" s="556">
        <f>+F196</f>
        <v>180</v>
      </c>
      <c r="H196" s="556"/>
      <c r="I196" s="556"/>
      <c r="J196" s="609">
        <v>180</v>
      </c>
    </row>
    <row r="197" spans="1:10" s="17" customFormat="1" ht="12.75">
      <c r="A197" s="18" t="s">
        <v>545</v>
      </c>
      <c r="B197" s="125"/>
      <c r="C197" s="16"/>
      <c r="D197" s="436"/>
      <c r="E197" s="437"/>
      <c r="F197" s="412">
        <v>3780</v>
      </c>
      <c r="G197" s="101"/>
      <c r="H197" s="101"/>
      <c r="I197" s="101"/>
      <c r="J197" s="124">
        <v>3780</v>
      </c>
    </row>
    <row r="198" spans="1:10" s="17" customFormat="1" ht="12.75">
      <c r="A198" s="113">
        <v>331</v>
      </c>
      <c r="B198" s="394" t="s">
        <v>526</v>
      </c>
      <c r="C198" s="122" t="s">
        <v>547</v>
      </c>
      <c r="D198" s="427">
        <v>1</v>
      </c>
      <c r="E198" s="435">
        <v>10000</v>
      </c>
      <c r="F198" s="403">
        <v>10000</v>
      </c>
      <c r="G198" s="556">
        <f>+F198</f>
        <v>10000</v>
      </c>
      <c r="H198" s="556"/>
      <c r="I198" s="556"/>
      <c r="J198" s="609">
        <v>10000</v>
      </c>
    </row>
    <row r="199" spans="1:10" s="17" customFormat="1" ht="12.75">
      <c r="A199" s="18" t="s">
        <v>548</v>
      </c>
      <c r="B199" s="125"/>
      <c r="C199" s="16"/>
      <c r="D199" s="432"/>
      <c r="E199" s="101"/>
      <c r="F199" s="412">
        <v>10000</v>
      </c>
      <c r="G199" s="101"/>
      <c r="H199" s="101"/>
      <c r="I199" s="101"/>
      <c r="J199" s="124">
        <v>10000</v>
      </c>
    </row>
    <row r="200" spans="1:10" s="17" customFormat="1" ht="12.75">
      <c r="A200" s="123">
        <v>332</v>
      </c>
      <c r="B200" s="394" t="s">
        <v>534</v>
      </c>
      <c r="C200" s="122" t="s">
        <v>549</v>
      </c>
      <c r="D200" s="427">
        <v>16</v>
      </c>
      <c r="E200" s="435">
        <v>1200</v>
      </c>
      <c r="F200" s="403">
        <v>19200</v>
      </c>
      <c r="G200" s="556">
        <f>+F200</f>
        <v>19200</v>
      </c>
      <c r="H200" s="556"/>
      <c r="I200" s="556"/>
      <c r="J200" s="609">
        <v>19200</v>
      </c>
    </row>
    <row r="201" spans="1:10" s="17" customFormat="1" ht="12.75">
      <c r="A201" s="123">
        <v>332</v>
      </c>
      <c r="B201" s="394" t="s">
        <v>534</v>
      </c>
      <c r="C201" s="122" t="s">
        <v>550</v>
      </c>
      <c r="D201" s="427">
        <v>10</v>
      </c>
      <c r="E201" s="435">
        <v>1800</v>
      </c>
      <c r="F201" s="403">
        <v>18000</v>
      </c>
      <c r="G201" s="556">
        <f>+F201</f>
        <v>18000</v>
      </c>
      <c r="H201" s="556"/>
      <c r="I201" s="556"/>
      <c r="J201" s="609">
        <v>18000</v>
      </c>
    </row>
    <row r="202" spans="1:10" s="17" customFormat="1" ht="12.75">
      <c r="A202" s="21" t="s">
        <v>551</v>
      </c>
      <c r="B202" s="386"/>
      <c r="C202" s="16"/>
      <c r="D202" s="440"/>
      <c r="E202" s="437"/>
      <c r="F202" s="412">
        <v>37200</v>
      </c>
      <c r="G202" s="101"/>
      <c r="H202" s="101"/>
      <c r="I202" s="101"/>
      <c r="J202" s="124">
        <v>37200</v>
      </c>
    </row>
    <row r="203" spans="1:10" s="17" customFormat="1" ht="12.75">
      <c r="A203" s="123">
        <v>333</v>
      </c>
      <c r="B203" s="394" t="s">
        <v>541</v>
      </c>
      <c r="C203" s="122" t="s">
        <v>552</v>
      </c>
      <c r="D203" s="427">
        <v>10</v>
      </c>
      <c r="E203" s="435">
        <v>500</v>
      </c>
      <c r="F203" s="403">
        <v>5000</v>
      </c>
      <c r="G203" s="556">
        <f>+F203</f>
        <v>5000</v>
      </c>
      <c r="H203" s="101"/>
      <c r="I203" s="101"/>
      <c r="J203" s="609">
        <v>5000</v>
      </c>
    </row>
    <row r="204" spans="1:10" s="17" customFormat="1" ht="12.75">
      <c r="A204" s="113">
        <v>333</v>
      </c>
      <c r="B204" s="384" t="s">
        <v>534</v>
      </c>
      <c r="C204" s="112" t="s">
        <v>553</v>
      </c>
      <c r="D204" s="443">
        <v>8</v>
      </c>
      <c r="E204" s="435">
        <v>300</v>
      </c>
      <c r="F204" s="403">
        <v>2400</v>
      </c>
      <c r="G204" s="556">
        <f>+F204</f>
        <v>2400</v>
      </c>
      <c r="H204" s="101"/>
      <c r="I204" s="101"/>
      <c r="J204" s="609">
        <v>2400</v>
      </c>
    </row>
    <row r="205" spans="1:10" s="17" customFormat="1" ht="12.75">
      <c r="A205" s="113">
        <v>333</v>
      </c>
      <c r="B205" s="384" t="s">
        <v>534</v>
      </c>
      <c r="C205" s="112" t="s">
        <v>554</v>
      </c>
      <c r="D205" s="443">
        <v>10</v>
      </c>
      <c r="E205" s="435">
        <v>150</v>
      </c>
      <c r="F205" s="403">
        <v>1500</v>
      </c>
      <c r="G205" s="556">
        <f>+F205</f>
        <v>1500</v>
      </c>
      <c r="H205" s="101"/>
      <c r="I205" s="101"/>
      <c r="J205" s="609">
        <v>1500</v>
      </c>
    </row>
    <row r="206" spans="1:10" s="17" customFormat="1" ht="12.75">
      <c r="A206" s="113">
        <v>333</v>
      </c>
      <c r="B206" s="384" t="s">
        <v>534</v>
      </c>
      <c r="C206" s="112" t="s">
        <v>555</v>
      </c>
      <c r="D206" s="443">
        <v>12</v>
      </c>
      <c r="E206" s="435">
        <v>300</v>
      </c>
      <c r="F206" s="403">
        <v>3600</v>
      </c>
      <c r="G206" s="556">
        <f>+F206</f>
        <v>3600</v>
      </c>
      <c r="H206" s="101"/>
      <c r="I206" s="101"/>
      <c r="J206" s="609">
        <v>3600</v>
      </c>
    </row>
    <row r="207" spans="1:10" s="17" customFormat="1" ht="24">
      <c r="A207" s="123">
        <v>333</v>
      </c>
      <c r="B207" s="394" t="s">
        <v>526</v>
      </c>
      <c r="C207" s="112" t="s">
        <v>556</v>
      </c>
      <c r="D207" s="443">
        <v>10</v>
      </c>
      <c r="E207" s="435">
        <v>200</v>
      </c>
      <c r="F207" s="403">
        <v>2000</v>
      </c>
      <c r="G207" s="556">
        <f>+F207</f>
        <v>2000</v>
      </c>
      <c r="H207" s="101"/>
      <c r="I207" s="101"/>
      <c r="J207" s="609">
        <v>2000</v>
      </c>
    </row>
    <row r="208" spans="1:10" s="17" customFormat="1" ht="12.75">
      <c r="A208" s="18" t="s">
        <v>557</v>
      </c>
      <c r="B208" s="125"/>
      <c r="C208" s="16"/>
      <c r="D208" s="436"/>
      <c r="E208" s="437"/>
      <c r="F208" s="412">
        <v>14500</v>
      </c>
      <c r="G208" s="101"/>
      <c r="H208" s="101"/>
      <c r="I208" s="101"/>
      <c r="J208" s="124">
        <v>14500</v>
      </c>
    </row>
    <row r="209" spans="1:10" s="17" customFormat="1" ht="12.75">
      <c r="A209" s="113">
        <v>335</v>
      </c>
      <c r="B209" s="384" t="s">
        <v>534</v>
      </c>
      <c r="C209" s="112" t="s">
        <v>558</v>
      </c>
      <c r="D209" s="427">
        <v>115</v>
      </c>
      <c r="E209" s="410">
        <v>50</v>
      </c>
      <c r="F209" s="410">
        <v>5750</v>
      </c>
      <c r="G209" s="556">
        <f>+F209</f>
        <v>5750</v>
      </c>
      <c r="H209" s="556"/>
      <c r="I209" s="556"/>
      <c r="J209" s="609">
        <v>5750</v>
      </c>
    </row>
    <row r="210" spans="1:10" s="17" customFormat="1" ht="12.75">
      <c r="A210" s="113">
        <v>335</v>
      </c>
      <c r="B210" s="384" t="s">
        <v>526</v>
      </c>
      <c r="C210" s="112" t="s">
        <v>560</v>
      </c>
      <c r="D210" s="427">
        <v>1</v>
      </c>
      <c r="E210" s="435">
        <v>25000</v>
      </c>
      <c r="F210" s="403">
        <v>25000</v>
      </c>
      <c r="G210" s="556">
        <f>+F210</f>
        <v>25000</v>
      </c>
      <c r="H210" s="556"/>
      <c r="I210" s="556"/>
      <c r="J210" s="609">
        <v>25000</v>
      </c>
    </row>
    <row r="211" spans="1:10" s="17" customFormat="1" ht="12.75">
      <c r="A211" s="18" t="s">
        <v>563</v>
      </c>
      <c r="B211" s="125"/>
      <c r="C211" s="16"/>
      <c r="D211" s="436"/>
      <c r="E211" s="437"/>
      <c r="F211" s="412">
        <v>30750</v>
      </c>
      <c r="G211" s="101"/>
      <c r="H211" s="101"/>
      <c r="I211" s="101"/>
      <c r="J211" s="124">
        <v>30750</v>
      </c>
    </row>
    <row r="212" spans="1:10" s="17" customFormat="1" ht="12.75">
      <c r="A212" s="123">
        <v>336</v>
      </c>
      <c r="B212" s="394" t="s">
        <v>526</v>
      </c>
      <c r="C212" s="122" t="s">
        <v>564</v>
      </c>
      <c r="D212" s="427">
        <v>1</v>
      </c>
      <c r="E212" s="435">
        <v>8000</v>
      </c>
      <c r="F212" s="403">
        <v>8000</v>
      </c>
      <c r="G212" s="556">
        <f>+F212</f>
        <v>8000</v>
      </c>
      <c r="H212" s="556"/>
      <c r="I212" s="556"/>
      <c r="J212" s="609">
        <v>8000</v>
      </c>
    </row>
    <row r="213" spans="1:10" s="17" customFormat="1" ht="12.75">
      <c r="A213" s="21" t="s">
        <v>565</v>
      </c>
      <c r="B213" s="386"/>
      <c r="C213" s="16"/>
      <c r="D213" s="440"/>
      <c r="E213" s="437"/>
      <c r="F213" s="412">
        <v>8000</v>
      </c>
      <c r="G213" s="101"/>
      <c r="H213" s="101"/>
      <c r="I213" s="101"/>
      <c r="J213" s="124">
        <v>8000</v>
      </c>
    </row>
    <row r="214" spans="1:10" s="17" customFormat="1" ht="12.75">
      <c r="A214" s="113">
        <v>345</v>
      </c>
      <c r="B214" s="384" t="s">
        <v>526</v>
      </c>
      <c r="C214" s="112" t="s">
        <v>569</v>
      </c>
      <c r="D214" s="618">
        <v>18</v>
      </c>
      <c r="E214" s="455">
        <v>1000</v>
      </c>
      <c r="F214" s="410">
        <v>18000</v>
      </c>
      <c r="G214" s="556">
        <f>+F214</f>
        <v>18000</v>
      </c>
      <c r="H214" s="101"/>
      <c r="I214" s="101"/>
      <c r="J214" s="609">
        <v>18000</v>
      </c>
    </row>
    <row r="215" spans="1:10" s="17" customFormat="1" ht="12.75">
      <c r="A215" s="18" t="s">
        <v>570</v>
      </c>
      <c r="B215" s="125"/>
      <c r="C215" s="16"/>
      <c r="D215" s="441"/>
      <c r="E215" s="442"/>
      <c r="F215" s="412">
        <v>18000</v>
      </c>
      <c r="G215" s="101"/>
      <c r="H215" s="101"/>
      <c r="I215" s="101"/>
      <c r="J215" s="124">
        <v>18000</v>
      </c>
    </row>
    <row r="216" spans="1:10" s="17" customFormat="1" ht="12.75">
      <c r="A216" s="113">
        <v>349</v>
      </c>
      <c r="B216" s="384" t="s">
        <v>534</v>
      </c>
      <c r="C216" s="112" t="s">
        <v>571</v>
      </c>
      <c r="D216" s="618">
        <v>12</v>
      </c>
      <c r="E216" s="455">
        <v>5241</v>
      </c>
      <c r="F216" s="410">
        <v>62892</v>
      </c>
      <c r="G216" s="556">
        <f>+F216</f>
        <v>62892</v>
      </c>
      <c r="H216" s="101"/>
      <c r="I216" s="101"/>
      <c r="J216" s="609">
        <v>62892</v>
      </c>
    </row>
    <row r="217" spans="1:10" s="17" customFormat="1" ht="12.75">
      <c r="A217" s="18" t="s">
        <v>574</v>
      </c>
      <c r="B217" s="125"/>
      <c r="C217" s="16"/>
      <c r="D217" s="441"/>
      <c r="E217" s="442"/>
      <c r="F217" s="412">
        <v>62892</v>
      </c>
      <c r="G217" s="101"/>
      <c r="H217" s="101"/>
      <c r="I217" s="101"/>
      <c r="J217" s="124">
        <v>62892</v>
      </c>
    </row>
    <row r="218" spans="1:10" s="17" customFormat="1" ht="12.75">
      <c r="A218" s="115">
        <v>351</v>
      </c>
      <c r="B218" s="389" t="s">
        <v>526</v>
      </c>
      <c r="C218" s="112" t="s">
        <v>575</v>
      </c>
      <c r="D218" s="427">
        <v>5</v>
      </c>
      <c r="E218" s="435">
        <v>800</v>
      </c>
      <c r="F218" s="403">
        <v>4000</v>
      </c>
      <c r="G218" s="556">
        <f>+F218</f>
        <v>4000</v>
      </c>
      <c r="H218" s="556"/>
      <c r="I218" s="556"/>
      <c r="J218" s="609">
        <v>4000</v>
      </c>
    </row>
    <row r="219" spans="1:10" s="17" customFormat="1" ht="12.75">
      <c r="A219" s="21" t="s">
        <v>577</v>
      </c>
      <c r="B219" s="386"/>
      <c r="C219" s="16"/>
      <c r="D219" s="440"/>
      <c r="E219" s="437"/>
      <c r="F219" s="412">
        <v>4000</v>
      </c>
      <c r="G219" s="101"/>
      <c r="H219" s="101"/>
      <c r="I219" s="101"/>
      <c r="J219" s="124">
        <v>4000</v>
      </c>
    </row>
    <row r="220" spans="1:10" s="20" customFormat="1" ht="12.75">
      <c r="A220" s="123">
        <v>353</v>
      </c>
      <c r="B220" s="394" t="s">
        <v>526</v>
      </c>
      <c r="C220" s="122" t="s">
        <v>584</v>
      </c>
      <c r="D220" s="443">
        <v>1</v>
      </c>
      <c r="E220" s="435">
        <v>10000</v>
      </c>
      <c r="F220" s="410">
        <v>10000</v>
      </c>
      <c r="G220" s="556">
        <f>+F220</f>
        <v>10000</v>
      </c>
      <c r="H220" s="556"/>
      <c r="I220" s="556"/>
      <c r="J220" s="609">
        <v>10000</v>
      </c>
    </row>
    <row r="221" spans="1:10" s="17" customFormat="1" ht="12.75">
      <c r="A221" s="18" t="s">
        <v>585</v>
      </c>
      <c r="B221" s="125"/>
      <c r="C221" s="16"/>
      <c r="D221" s="436"/>
      <c r="E221" s="437"/>
      <c r="F221" s="412">
        <v>10000</v>
      </c>
      <c r="G221" s="101"/>
      <c r="H221" s="101"/>
      <c r="I221" s="101"/>
      <c r="J221" s="124">
        <v>10000</v>
      </c>
    </row>
    <row r="222" spans="1:10" s="17" customFormat="1" ht="12.75">
      <c r="A222" s="113">
        <v>354</v>
      </c>
      <c r="B222" s="384" t="s">
        <v>541</v>
      </c>
      <c r="C222" s="112" t="s">
        <v>128</v>
      </c>
      <c r="D222" s="427">
        <v>12</v>
      </c>
      <c r="E222" s="435">
        <v>95</v>
      </c>
      <c r="F222" s="403">
        <v>1140</v>
      </c>
      <c r="G222" s="556">
        <f>+F222</f>
        <v>1140</v>
      </c>
      <c r="H222" s="556"/>
      <c r="I222" s="556"/>
      <c r="J222" s="609">
        <v>1140</v>
      </c>
    </row>
    <row r="223" spans="1:10" s="17" customFormat="1" ht="12.75">
      <c r="A223" s="113">
        <v>354</v>
      </c>
      <c r="B223" s="384" t="s">
        <v>534</v>
      </c>
      <c r="C223" s="112" t="s">
        <v>587</v>
      </c>
      <c r="D223" s="427">
        <v>1</v>
      </c>
      <c r="E223" s="435">
        <v>18000</v>
      </c>
      <c r="F223" s="403">
        <v>18000</v>
      </c>
      <c r="G223" s="556">
        <f>+F223</f>
        <v>18000</v>
      </c>
      <c r="H223" s="556"/>
      <c r="I223" s="556"/>
      <c r="J223" s="609">
        <v>18000</v>
      </c>
    </row>
    <row r="224" spans="1:10" s="17" customFormat="1" ht="12.75">
      <c r="A224" s="18" t="s">
        <v>588</v>
      </c>
      <c r="B224" s="125"/>
      <c r="C224" s="16"/>
      <c r="D224" s="432"/>
      <c r="E224" s="101"/>
      <c r="F224" s="412">
        <v>19140</v>
      </c>
      <c r="G224" s="101"/>
      <c r="H224" s="101"/>
      <c r="I224" s="101"/>
      <c r="J224" s="124">
        <v>19140</v>
      </c>
    </row>
    <row r="225" spans="1:10" s="17" customFormat="1" ht="12.75">
      <c r="A225" s="113">
        <v>356</v>
      </c>
      <c r="B225" s="384" t="s">
        <v>541</v>
      </c>
      <c r="C225" s="112" t="s">
        <v>594</v>
      </c>
      <c r="D225" s="427">
        <v>12</v>
      </c>
      <c r="E225" s="435">
        <v>1000</v>
      </c>
      <c r="F225" s="403">
        <v>12000</v>
      </c>
      <c r="G225" s="556">
        <f>+F225</f>
        <v>12000</v>
      </c>
      <c r="H225" s="556"/>
      <c r="I225" s="556"/>
      <c r="J225" s="609">
        <v>12000</v>
      </c>
    </row>
    <row r="226" spans="1:10" s="17" customFormat="1" ht="12.75">
      <c r="A226" s="18" t="s">
        <v>595</v>
      </c>
      <c r="B226" s="125"/>
      <c r="C226" s="16"/>
      <c r="D226" s="436"/>
      <c r="E226" s="437"/>
      <c r="F226" s="412">
        <v>12000</v>
      </c>
      <c r="G226" s="101"/>
      <c r="H226" s="101"/>
      <c r="I226" s="101"/>
      <c r="J226" s="124">
        <v>12000</v>
      </c>
    </row>
    <row r="227" spans="1:10" s="17" customFormat="1" ht="12.75">
      <c r="A227" s="113">
        <v>371</v>
      </c>
      <c r="B227" s="384" t="s">
        <v>534</v>
      </c>
      <c r="C227" s="112" t="s">
        <v>596</v>
      </c>
      <c r="D227" s="427">
        <v>44</v>
      </c>
      <c r="E227" s="419">
        <v>1100</v>
      </c>
      <c r="F227" s="410">
        <v>48400</v>
      </c>
      <c r="G227" s="556">
        <f>+F227</f>
        <v>48400</v>
      </c>
      <c r="H227" s="556"/>
      <c r="I227" s="556"/>
      <c r="J227" s="609">
        <v>48400</v>
      </c>
    </row>
    <row r="228" spans="1:10" s="17" customFormat="1" ht="12.75">
      <c r="A228" s="113">
        <v>371</v>
      </c>
      <c r="B228" s="384" t="s">
        <v>597</v>
      </c>
      <c r="C228" s="112" t="s">
        <v>598</v>
      </c>
      <c r="D228" s="427">
        <v>2</v>
      </c>
      <c r="E228" s="419">
        <v>2400</v>
      </c>
      <c r="F228" s="410">
        <v>4800</v>
      </c>
      <c r="G228" s="556">
        <f>+F228</f>
        <v>4800</v>
      </c>
      <c r="H228" s="556"/>
      <c r="I228" s="556"/>
      <c r="J228" s="609">
        <v>4800</v>
      </c>
    </row>
    <row r="229" spans="1:10" s="17" customFormat="1" ht="12.75">
      <c r="A229" s="113">
        <v>371</v>
      </c>
      <c r="B229" s="384" t="s">
        <v>534</v>
      </c>
      <c r="C229" s="112" t="s">
        <v>599</v>
      </c>
      <c r="D229" s="427">
        <v>18</v>
      </c>
      <c r="E229" s="419">
        <v>280</v>
      </c>
      <c r="F229" s="410">
        <v>5040</v>
      </c>
      <c r="G229" s="556">
        <f>+F229</f>
        <v>5040</v>
      </c>
      <c r="H229" s="556"/>
      <c r="I229" s="556"/>
      <c r="J229" s="609">
        <v>5040</v>
      </c>
    </row>
    <row r="230" spans="1:10" s="17" customFormat="1" ht="12.75">
      <c r="A230" s="18" t="s">
        <v>600</v>
      </c>
      <c r="B230" s="125"/>
      <c r="C230" s="16"/>
      <c r="D230" s="438"/>
      <c r="E230" s="439"/>
      <c r="F230" s="412">
        <f>SUM(F227:F229)</f>
        <v>58240</v>
      </c>
      <c r="G230" s="101"/>
      <c r="H230" s="101"/>
      <c r="I230" s="101"/>
      <c r="J230" s="124">
        <v>58240</v>
      </c>
    </row>
    <row r="231" spans="1:10" s="17" customFormat="1" ht="12.75">
      <c r="A231" s="113">
        <v>372</v>
      </c>
      <c r="B231" s="384" t="s">
        <v>601</v>
      </c>
      <c r="C231" s="112" t="s">
        <v>602</v>
      </c>
      <c r="D231" s="427">
        <v>621</v>
      </c>
      <c r="E231" s="419">
        <v>280</v>
      </c>
      <c r="F231" s="410">
        <v>173880</v>
      </c>
      <c r="G231" s="556">
        <f>+F231</f>
        <v>173880</v>
      </c>
      <c r="H231" s="556"/>
      <c r="I231" s="556"/>
      <c r="J231" s="609">
        <v>173880</v>
      </c>
    </row>
    <row r="232" spans="1:10" s="17" customFormat="1" ht="12.75">
      <c r="A232" s="113">
        <v>372</v>
      </c>
      <c r="B232" s="384" t="s">
        <v>541</v>
      </c>
      <c r="C232" s="112" t="s">
        <v>603</v>
      </c>
      <c r="D232" s="427">
        <v>25</v>
      </c>
      <c r="E232" s="419">
        <v>900</v>
      </c>
      <c r="F232" s="410">
        <v>22500</v>
      </c>
      <c r="G232" s="556">
        <f>+F232</f>
        <v>22500</v>
      </c>
      <c r="H232" s="556"/>
      <c r="I232" s="556"/>
      <c r="J232" s="609">
        <v>22500</v>
      </c>
    </row>
    <row r="233" spans="1:10" s="17" customFormat="1" ht="12.75">
      <c r="A233" s="18" t="s">
        <v>604</v>
      </c>
      <c r="B233" s="125"/>
      <c r="C233" s="16"/>
      <c r="D233" s="438"/>
      <c r="E233" s="439"/>
      <c r="F233" s="412">
        <v>196380</v>
      </c>
      <c r="G233" s="101"/>
      <c r="H233" s="101"/>
      <c r="I233" s="101"/>
      <c r="J233" s="124">
        <v>196380</v>
      </c>
    </row>
    <row r="234" spans="1:10" s="17" customFormat="1" ht="12.75">
      <c r="A234" s="113">
        <v>379</v>
      </c>
      <c r="B234" s="384" t="s">
        <v>605</v>
      </c>
      <c r="C234" s="112" t="s">
        <v>606</v>
      </c>
      <c r="D234" s="427">
        <v>53200</v>
      </c>
      <c r="E234" s="419">
        <v>0.51</v>
      </c>
      <c r="F234" s="410">
        <v>27132</v>
      </c>
      <c r="G234" s="556">
        <f>+F234</f>
        <v>27132</v>
      </c>
      <c r="H234" s="556"/>
      <c r="I234" s="556"/>
      <c r="J234" s="609">
        <v>27132</v>
      </c>
    </row>
    <row r="235" spans="1:10" s="17" customFormat="1" ht="12.75">
      <c r="A235" s="113">
        <v>379</v>
      </c>
      <c r="B235" s="384" t="s">
        <v>605</v>
      </c>
      <c r="C235" s="112" t="s">
        <v>607</v>
      </c>
      <c r="D235" s="427">
        <v>18000</v>
      </c>
      <c r="E235" s="419">
        <v>0.59</v>
      </c>
      <c r="F235" s="410">
        <v>10620</v>
      </c>
      <c r="G235" s="556">
        <f>+F235</f>
        <v>10620</v>
      </c>
      <c r="H235" s="556"/>
      <c r="I235" s="556"/>
      <c r="J235" s="609">
        <v>10620</v>
      </c>
    </row>
    <row r="236" spans="1:10" s="17" customFormat="1" ht="12.75">
      <c r="A236" s="18" t="s">
        <v>608</v>
      </c>
      <c r="B236" s="125"/>
      <c r="C236" s="16"/>
      <c r="D236" s="436"/>
      <c r="E236" s="437"/>
      <c r="F236" s="412">
        <v>37752</v>
      </c>
      <c r="G236" s="101"/>
      <c r="H236" s="101"/>
      <c r="I236" s="101"/>
      <c r="J236" s="124">
        <v>37752</v>
      </c>
    </row>
    <row r="237" spans="1:10" s="20" customFormat="1" ht="12.75">
      <c r="A237" s="113">
        <v>383</v>
      </c>
      <c r="B237" s="384" t="s">
        <v>534</v>
      </c>
      <c r="C237" s="112" t="s">
        <v>609</v>
      </c>
      <c r="D237" s="443">
        <v>100</v>
      </c>
      <c r="E237" s="435">
        <v>5.63</v>
      </c>
      <c r="F237" s="410">
        <f>+D237*E237</f>
        <v>563</v>
      </c>
      <c r="G237" s="556">
        <f>+F237</f>
        <v>563</v>
      </c>
      <c r="H237" s="556"/>
      <c r="I237" s="556"/>
      <c r="J237" s="609">
        <v>563</v>
      </c>
    </row>
    <row r="238" spans="1:10" s="17" customFormat="1" ht="12.75">
      <c r="A238" s="19" t="s">
        <v>610</v>
      </c>
      <c r="B238" s="386"/>
      <c r="C238" s="16"/>
      <c r="D238" s="440"/>
      <c r="E238" s="437"/>
      <c r="F238" s="412">
        <v>563</v>
      </c>
      <c r="G238" s="101"/>
      <c r="H238" s="101"/>
      <c r="I238" s="101"/>
      <c r="J238" s="124">
        <v>563</v>
      </c>
    </row>
    <row r="239" spans="1:10" s="17" customFormat="1" ht="12.75">
      <c r="A239" s="113">
        <v>393</v>
      </c>
      <c r="B239" s="384" t="s">
        <v>541</v>
      </c>
      <c r="C239" s="112" t="s">
        <v>613</v>
      </c>
      <c r="D239" s="427">
        <v>12</v>
      </c>
      <c r="E239" s="435">
        <v>18.33</v>
      </c>
      <c r="F239" s="403">
        <v>219.96</v>
      </c>
      <c r="G239" s="556">
        <f>+F239</f>
        <v>219.96</v>
      </c>
      <c r="H239" s="556"/>
      <c r="I239" s="556"/>
      <c r="J239" s="609">
        <v>219.96</v>
      </c>
    </row>
    <row r="240" spans="1:10" s="17" customFormat="1" ht="13.5" thickBot="1">
      <c r="A240" s="120" t="s">
        <v>615</v>
      </c>
      <c r="B240" s="395"/>
      <c r="C240" s="121"/>
      <c r="D240" s="444"/>
      <c r="E240" s="445"/>
      <c r="F240" s="446">
        <v>219.96</v>
      </c>
      <c r="G240" s="611"/>
      <c r="H240" s="611"/>
      <c r="I240" s="611"/>
      <c r="J240" s="612">
        <v>219.96</v>
      </c>
    </row>
    <row r="241" spans="1:6" s="167" customFormat="1" ht="19.5" customHeight="1" thickBot="1">
      <c r="A241" s="166"/>
      <c r="B241" s="28"/>
      <c r="C241" s="29"/>
      <c r="D241" s="270"/>
      <c r="E241" s="204"/>
      <c r="F241" s="126"/>
    </row>
    <row r="242" spans="1:17" s="105" customFormat="1" ht="24.75" customHeight="1" thickBot="1">
      <c r="A242" s="815" t="s">
        <v>616</v>
      </c>
      <c r="B242" s="816"/>
      <c r="C242" s="816"/>
      <c r="D242" s="816"/>
      <c r="E242" s="816"/>
      <c r="F242" s="96">
        <f>F240+F238+F236+F233+F230+F226+F224+F221+F219+F217+F215+F213+F211+F208+F202+F199+F197+F194+F192+F189+F186+F184</f>
        <v>653176.9199999999</v>
      </c>
      <c r="G242" s="96">
        <f>SUM(G183:G241)</f>
        <v>653176.9199999999</v>
      </c>
      <c r="H242" s="96">
        <f>H13+H240</f>
        <v>0</v>
      </c>
      <c r="I242" s="96">
        <f>I13+I240</f>
        <v>0</v>
      </c>
      <c r="J242" s="169">
        <f>J240+J238+J236+J233+J230+J226+J224+J221+J219+J217+J215+J213+J211+J208+J202+J199+J197+J194+J192+J189+J186+J184</f>
        <v>653176.9199999999</v>
      </c>
      <c r="K242" s="97"/>
      <c r="M242" s="97"/>
      <c r="N242" s="83"/>
      <c r="O242" s="95"/>
      <c r="P242" s="95"/>
      <c r="Q242" s="97"/>
    </row>
    <row r="243" spans="1:6" s="167" customFormat="1" ht="19.5" customHeight="1" thickBot="1">
      <c r="A243" s="166"/>
      <c r="B243" s="28"/>
      <c r="C243" s="29"/>
      <c r="D243" s="270"/>
      <c r="E243" s="204"/>
      <c r="F243" s="126"/>
    </row>
    <row r="244" spans="1:17" s="295" customFormat="1" ht="33.75" customHeight="1" thickBot="1">
      <c r="A244" s="251" t="s">
        <v>617</v>
      </c>
      <c r="B244" s="25"/>
      <c r="C244" s="102"/>
      <c r="D244" s="358"/>
      <c r="E244" s="205"/>
      <c r="F244" s="203"/>
      <c r="G244" s="103"/>
      <c r="H244" s="103"/>
      <c r="I244" s="103"/>
      <c r="J244" s="103"/>
      <c r="K244" s="233"/>
      <c r="M244" s="233"/>
      <c r="N244" s="291"/>
      <c r="O244" s="95"/>
      <c r="P244" s="95"/>
      <c r="Q244" s="233"/>
    </row>
    <row r="245" spans="1:11" s="230" customFormat="1" ht="12.75">
      <c r="A245" s="98">
        <v>431</v>
      </c>
      <c r="B245" s="79" t="s">
        <v>676</v>
      </c>
      <c r="C245" s="80" t="s">
        <v>740</v>
      </c>
      <c r="D245" s="493">
        <v>1</v>
      </c>
      <c r="E245" s="641">
        <v>3000</v>
      </c>
      <c r="F245" s="539">
        <v>3000</v>
      </c>
      <c r="G245" s="539">
        <f>+F245</f>
        <v>3000</v>
      </c>
      <c r="H245" s="539"/>
      <c r="I245" s="539"/>
      <c r="J245" s="130">
        <v>3000</v>
      </c>
      <c r="K245" s="347"/>
    </row>
    <row r="246" spans="1:10" s="17" customFormat="1" ht="12.75">
      <c r="A246" s="21" t="s">
        <v>620</v>
      </c>
      <c r="B246" s="386"/>
      <c r="C246" s="16"/>
      <c r="D246" s="494"/>
      <c r="E246" s="642"/>
      <c r="F246" s="634">
        <v>3000</v>
      </c>
      <c r="G246" s="643"/>
      <c r="H246" s="643"/>
      <c r="I246" s="643"/>
      <c r="J246" s="124">
        <v>3000</v>
      </c>
    </row>
    <row r="247" spans="1:10" s="20" customFormat="1" ht="12.75">
      <c r="A247" s="113">
        <v>433</v>
      </c>
      <c r="B247" s="384" t="s">
        <v>169</v>
      </c>
      <c r="C247" s="112" t="s">
        <v>626</v>
      </c>
      <c r="D247" s="482">
        <v>1</v>
      </c>
      <c r="E247" s="644">
        <v>1600</v>
      </c>
      <c r="F247" s="635">
        <v>1600</v>
      </c>
      <c r="G247" s="542">
        <f>+F247</f>
        <v>1600</v>
      </c>
      <c r="H247" s="542"/>
      <c r="I247" s="542"/>
      <c r="J247" s="609">
        <v>1600</v>
      </c>
    </row>
    <row r="248" spans="1:10" s="20" customFormat="1" ht="24">
      <c r="A248" s="113">
        <v>433</v>
      </c>
      <c r="B248" s="384" t="s">
        <v>676</v>
      </c>
      <c r="C248" s="112" t="s">
        <v>741</v>
      </c>
      <c r="D248" s="482">
        <v>3</v>
      </c>
      <c r="E248" s="645">
        <v>40</v>
      </c>
      <c r="F248" s="635">
        <v>120</v>
      </c>
      <c r="G248" s="542">
        <f>+F248</f>
        <v>120</v>
      </c>
      <c r="H248" s="542"/>
      <c r="I248" s="542"/>
      <c r="J248" s="609">
        <v>120</v>
      </c>
    </row>
    <row r="249" spans="1:10" s="20" customFormat="1" ht="12.75">
      <c r="A249" s="113">
        <v>433</v>
      </c>
      <c r="B249" s="384" t="s">
        <v>169</v>
      </c>
      <c r="C249" s="112" t="s">
        <v>628</v>
      </c>
      <c r="D249" s="482">
        <v>1</v>
      </c>
      <c r="E249" s="646">
        <v>130</v>
      </c>
      <c r="F249" s="624">
        <v>130</v>
      </c>
      <c r="G249" s="542">
        <f>+F249</f>
        <v>130</v>
      </c>
      <c r="H249" s="542"/>
      <c r="I249" s="542"/>
      <c r="J249" s="609">
        <v>130</v>
      </c>
    </row>
    <row r="250" spans="1:10" s="17" customFormat="1" ht="12.75">
      <c r="A250" s="18" t="s">
        <v>630</v>
      </c>
      <c r="B250" s="125"/>
      <c r="C250" s="16"/>
      <c r="D250" s="494"/>
      <c r="E250" s="647"/>
      <c r="F250" s="634">
        <v>1850</v>
      </c>
      <c r="G250" s="643"/>
      <c r="H250" s="643"/>
      <c r="I250" s="643"/>
      <c r="J250" s="124">
        <v>1850</v>
      </c>
    </row>
    <row r="251" spans="1:10" s="20" customFormat="1" ht="12.75">
      <c r="A251" s="113">
        <v>434</v>
      </c>
      <c r="B251" s="384" t="s">
        <v>676</v>
      </c>
      <c r="C251" s="112" t="s">
        <v>742</v>
      </c>
      <c r="D251" s="482">
        <v>2</v>
      </c>
      <c r="E251" s="648">
        <v>1000</v>
      </c>
      <c r="F251" s="635">
        <v>2000</v>
      </c>
      <c r="G251" s="542">
        <f>+F251</f>
        <v>2000</v>
      </c>
      <c r="H251" s="542"/>
      <c r="I251" s="542"/>
      <c r="J251" s="609">
        <v>2000</v>
      </c>
    </row>
    <row r="252" spans="1:10" s="20" customFormat="1" ht="12.75">
      <c r="A252" s="113">
        <v>434</v>
      </c>
      <c r="B252" s="384" t="s">
        <v>169</v>
      </c>
      <c r="C252" s="112" t="s">
        <v>633</v>
      </c>
      <c r="D252" s="482">
        <v>2</v>
      </c>
      <c r="E252" s="648">
        <v>1187.5</v>
      </c>
      <c r="F252" s="635">
        <v>2375</v>
      </c>
      <c r="G252" s="542">
        <f>+F252</f>
        <v>2375</v>
      </c>
      <c r="H252" s="542"/>
      <c r="I252" s="542"/>
      <c r="J252" s="609">
        <v>2375</v>
      </c>
    </row>
    <row r="253" spans="1:10" s="17" customFormat="1" ht="12.75">
      <c r="A253" s="18" t="s">
        <v>634</v>
      </c>
      <c r="B253" s="125"/>
      <c r="C253" s="16"/>
      <c r="D253" s="494"/>
      <c r="E253" s="647"/>
      <c r="F253" s="634">
        <v>4375</v>
      </c>
      <c r="G253" s="643"/>
      <c r="H253" s="643"/>
      <c r="I253" s="643"/>
      <c r="J253" s="124">
        <v>4375</v>
      </c>
    </row>
    <row r="254" spans="1:10" s="20" customFormat="1" ht="12.75">
      <c r="A254" s="123">
        <v>435</v>
      </c>
      <c r="B254" s="394" t="s">
        <v>169</v>
      </c>
      <c r="C254" s="122" t="s">
        <v>636</v>
      </c>
      <c r="D254" s="482">
        <v>1</v>
      </c>
      <c r="E254" s="649">
        <v>6000</v>
      </c>
      <c r="F254" s="635">
        <v>6000</v>
      </c>
      <c r="G254" s="542">
        <f>+F254</f>
        <v>6000</v>
      </c>
      <c r="H254" s="542"/>
      <c r="I254" s="542"/>
      <c r="J254" s="609">
        <v>6000</v>
      </c>
    </row>
    <row r="255" spans="1:10" s="20" customFormat="1" ht="12.75">
      <c r="A255" s="123">
        <v>435</v>
      </c>
      <c r="B255" s="394" t="s">
        <v>169</v>
      </c>
      <c r="C255" s="122" t="s">
        <v>638</v>
      </c>
      <c r="D255" s="482">
        <v>2</v>
      </c>
      <c r="E255" s="648">
        <v>1000</v>
      </c>
      <c r="F255" s="635">
        <v>2000</v>
      </c>
      <c r="G255" s="542">
        <f>+F255</f>
        <v>2000</v>
      </c>
      <c r="H255" s="542"/>
      <c r="I255" s="542"/>
      <c r="J255" s="609">
        <v>2000</v>
      </c>
    </row>
    <row r="256" spans="1:10" s="17" customFormat="1" ht="12.75">
      <c r="A256" s="21" t="s">
        <v>639</v>
      </c>
      <c r="B256" s="386"/>
      <c r="C256" s="16"/>
      <c r="D256" s="494"/>
      <c r="E256" s="647"/>
      <c r="F256" s="634">
        <v>8000</v>
      </c>
      <c r="G256" s="643"/>
      <c r="H256" s="643"/>
      <c r="I256" s="643"/>
      <c r="J256" s="124">
        <v>8000</v>
      </c>
    </row>
    <row r="257" spans="1:10" s="20" customFormat="1" ht="12.75">
      <c r="A257" s="113">
        <v>437</v>
      </c>
      <c r="B257" s="384" t="s">
        <v>169</v>
      </c>
      <c r="C257" s="112" t="s">
        <v>658</v>
      </c>
      <c r="D257" s="482">
        <v>6</v>
      </c>
      <c r="E257" s="651">
        <v>800</v>
      </c>
      <c r="F257" s="635">
        <v>4800</v>
      </c>
      <c r="G257" s="542">
        <f aca="true" t="shared" si="6" ref="G257:G267">+F257</f>
        <v>4800</v>
      </c>
      <c r="H257" s="542"/>
      <c r="I257" s="542"/>
      <c r="J257" s="609">
        <v>4800</v>
      </c>
    </row>
    <row r="258" spans="1:10" s="20" customFormat="1" ht="12.75">
      <c r="A258" s="113">
        <v>437</v>
      </c>
      <c r="B258" s="384" t="s">
        <v>676</v>
      </c>
      <c r="C258" s="112" t="s">
        <v>745</v>
      </c>
      <c r="D258" s="482">
        <v>10</v>
      </c>
      <c r="E258" s="652">
        <v>700</v>
      </c>
      <c r="F258" s="635">
        <v>7000</v>
      </c>
      <c r="G258" s="542">
        <f t="shared" si="6"/>
        <v>7000</v>
      </c>
      <c r="H258" s="542"/>
      <c r="I258" s="542"/>
      <c r="J258" s="609">
        <v>7000</v>
      </c>
    </row>
    <row r="259" spans="1:10" s="20" customFormat="1" ht="12.75">
      <c r="A259" s="113">
        <v>437</v>
      </c>
      <c r="B259" s="384" t="s">
        <v>676</v>
      </c>
      <c r="C259" s="112" t="s">
        <v>129</v>
      </c>
      <c r="D259" s="482">
        <v>3</v>
      </c>
      <c r="E259" s="652">
        <v>300</v>
      </c>
      <c r="F259" s="635">
        <v>900</v>
      </c>
      <c r="G259" s="542">
        <f t="shared" si="6"/>
        <v>900</v>
      </c>
      <c r="H259" s="542"/>
      <c r="I259" s="542"/>
      <c r="J259" s="609">
        <v>900</v>
      </c>
    </row>
    <row r="260" spans="1:10" s="20" customFormat="1" ht="12.75">
      <c r="A260" s="113">
        <v>437</v>
      </c>
      <c r="B260" s="384" t="s">
        <v>676</v>
      </c>
      <c r="C260" s="112" t="s">
        <v>743</v>
      </c>
      <c r="D260" s="482">
        <v>10</v>
      </c>
      <c r="E260" s="652">
        <v>100</v>
      </c>
      <c r="F260" s="635">
        <v>1000</v>
      </c>
      <c r="G260" s="542">
        <f t="shared" si="6"/>
        <v>1000</v>
      </c>
      <c r="H260" s="542"/>
      <c r="I260" s="542"/>
      <c r="J260" s="609">
        <v>1000</v>
      </c>
    </row>
    <row r="261" spans="1:10" s="20" customFormat="1" ht="12.75">
      <c r="A261" s="113">
        <v>437</v>
      </c>
      <c r="B261" s="384" t="s">
        <v>676</v>
      </c>
      <c r="C261" s="112" t="s">
        <v>744</v>
      </c>
      <c r="D261" s="482">
        <v>3</v>
      </c>
      <c r="E261" s="652">
        <v>660</v>
      </c>
      <c r="F261" s="635">
        <v>1980</v>
      </c>
      <c r="G261" s="542">
        <f t="shared" si="6"/>
        <v>1980</v>
      </c>
      <c r="H261" s="542"/>
      <c r="I261" s="542"/>
      <c r="J261" s="609">
        <v>1980</v>
      </c>
    </row>
    <row r="262" spans="1:10" s="20" customFormat="1" ht="12.75">
      <c r="A262" s="113">
        <v>437</v>
      </c>
      <c r="B262" s="384" t="s">
        <v>676</v>
      </c>
      <c r="C262" s="112" t="s">
        <v>746</v>
      </c>
      <c r="D262" s="482">
        <v>6</v>
      </c>
      <c r="E262" s="652">
        <v>200</v>
      </c>
      <c r="F262" s="635">
        <v>1200</v>
      </c>
      <c r="G262" s="542">
        <f t="shared" si="6"/>
        <v>1200</v>
      </c>
      <c r="H262" s="542"/>
      <c r="I262" s="542"/>
      <c r="J262" s="609">
        <v>1200</v>
      </c>
    </row>
    <row r="263" spans="1:10" s="20" customFormat="1" ht="12.75">
      <c r="A263" s="113">
        <v>437</v>
      </c>
      <c r="B263" s="384" t="s">
        <v>169</v>
      </c>
      <c r="C263" s="112" t="s">
        <v>659</v>
      </c>
      <c r="D263" s="482">
        <v>2</v>
      </c>
      <c r="E263" s="646">
        <v>2000</v>
      </c>
      <c r="F263" s="624">
        <v>4000</v>
      </c>
      <c r="G263" s="542">
        <f t="shared" si="6"/>
        <v>4000</v>
      </c>
      <c r="H263" s="542"/>
      <c r="I263" s="542"/>
      <c r="J263" s="609">
        <v>4000</v>
      </c>
    </row>
    <row r="264" spans="1:10" s="20" customFormat="1" ht="12.75">
      <c r="A264" s="113">
        <v>437</v>
      </c>
      <c r="B264" s="384" t="s">
        <v>169</v>
      </c>
      <c r="C264" s="112" t="s">
        <v>660</v>
      </c>
      <c r="D264" s="482">
        <v>10</v>
      </c>
      <c r="E264" s="649">
        <v>400</v>
      </c>
      <c r="F264" s="635">
        <v>4000</v>
      </c>
      <c r="G264" s="542">
        <f t="shared" si="6"/>
        <v>4000</v>
      </c>
      <c r="H264" s="542"/>
      <c r="I264" s="542"/>
      <c r="J264" s="609">
        <v>4000</v>
      </c>
    </row>
    <row r="265" spans="1:10" s="20" customFormat="1" ht="12.75">
      <c r="A265" s="113">
        <v>437</v>
      </c>
      <c r="B265" s="384" t="s">
        <v>169</v>
      </c>
      <c r="C265" s="112" t="s">
        <v>662</v>
      </c>
      <c r="D265" s="482">
        <v>4</v>
      </c>
      <c r="E265" s="649">
        <v>1500</v>
      </c>
      <c r="F265" s="635">
        <v>6000</v>
      </c>
      <c r="G265" s="542">
        <f t="shared" si="6"/>
        <v>6000</v>
      </c>
      <c r="H265" s="542"/>
      <c r="I265" s="542"/>
      <c r="J265" s="609">
        <v>6000</v>
      </c>
    </row>
    <row r="266" spans="1:10" s="20" customFormat="1" ht="12.75">
      <c r="A266" s="113">
        <v>437</v>
      </c>
      <c r="B266" s="384" t="s">
        <v>169</v>
      </c>
      <c r="C266" s="112" t="s">
        <v>663</v>
      </c>
      <c r="D266" s="482">
        <v>4</v>
      </c>
      <c r="E266" s="649">
        <v>1800</v>
      </c>
      <c r="F266" s="635">
        <v>7200</v>
      </c>
      <c r="G266" s="542">
        <f t="shared" si="6"/>
        <v>7200</v>
      </c>
      <c r="H266" s="542"/>
      <c r="I266" s="542"/>
      <c r="J266" s="609">
        <v>7200</v>
      </c>
    </row>
    <row r="267" spans="1:10" s="20" customFormat="1" ht="12.75">
      <c r="A267" s="113">
        <v>437</v>
      </c>
      <c r="B267" s="384" t="s">
        <v>169</v>
      </c>
      <c r="C267" s="112" t="s">
        <v>666</v>
      </c>
      <c r="D267" s="482">
        <v>10</v>
      </c>
      <c r="E267" s="653">
        <v>350</v>
      </c>
      <c r="F267" s="635">
        <v>3500</v>
      </c>
      <c r="G267" s="542">
        <f t="shared" si="6"/>
        <v>3500</v>
      </c>
      <c r="H267" s="542"/>
      <c r="I267" s="542"/>
      <c r="J267" s="609">
        <v>3500</v>
      </c>
    </row>
    <row r="268" spans="1:10" s="17" customFormat="1" ht="12.75">
      <c r="A268" s="18" t="s">
        <v>668</v>
      </c>
      <c r="B268" s="125"/>
      <c r="C268" s="16"/>
      <c r="D268" s="494"/>
      <c r="E268" s="650"/>
      <c r="F268" s="634">
        <v>41580</v>
      </c>
      <c r="G268" s="643"/>
      <c r="H268" s="643"/>
      <c r="I268" s="643"/>
      <c r="J268" s="124">
        <v>41580</v>
      </c>
    </row>
    <row r="269" spans="1:10" s="20" customFormat="1" ht="12.75">
      <c r="A269" s="113">
        <v>438</v>
      </c>
      <c r="B269" s="384" t="s">
        <v>169</v>
      </c>
      <c r="C269" s="112" t="s">
        <v>130</v>
      </c>
      <c r="D269" s="482">
        <v>1</v>
      </c>
      <c r="E269" s="652">
        <v>1800</v>
      </c>
      <c r="F269" s="635">
        <v>1800</v>
      </c>
      <c r="G269" s="542">
        <f>+F269</f>
        <v>1800</v>
      </c>
      <c r="H269" s="542"/>
      <c r="I269" s="542"/>
      <c r="J269" s="609">
        <v>1800</v>
      </c>
    </row>
    <row r="270" spans="1:10" s="17" customFormat="1" ht="12.75">
      <c r="A270" s="18" t="s">
        <v>131</v>
      </c>
      <c r="B270" s="125"/>
      <c r="C270" s="16"/>
      <c r="D270" s="494"/>
      <c r="E270" s="654"/>
      <c r="F270" s="634">
        <v>1800</v>
      </c>
      <c r="G270" s="643"/>
      <c r="H270" s="643"/>
      <c r="I270" s="643"/>
      <c r="J270" s="124">
        <v>1800</v>
      </c>
    </row>
    <row r="271" spans="1:10" s="20" customFormat="1" ht="12.75">
      <c r="A271" s="113">
        <v>439</v>
      </c>
      <c r="B271" s="384" t="s">
        <v>676</v>
      </c>
      <c r="C271" s="112" t="s">
        <v>132</v>
      </c>
      <c r="D271" s="482">
        <v>10</v>
      </c>
      <c r="E271" s="646">
        <v>48</v>
      </c>
      <c r="F271" s="624">
        <v>480</v>
      </c>
      <c r="G271" s="542">
        <f>+F271</f>
        <v>480</v>
      </c>
      <c r="H271" s="542"/>
      <c r="I271" s="542"/>
      <c r="J271" s="609">
        <v>480</v>
      </c>
    </row>
    <row r="272" spans="1:10" s="20" customFormat="1" ht="12.75">
      <c r="A272" s="113">
        <v>439</v>
      </c>
      <c r="B272" s="384" t="s">
        <v>676</v>
      </c>
      <c r="C272" s="112" t="s">
        <v>698</v>
      </c>
      <c r="D272" s="482">
        <v>7</v>
      </c>
      <c r="E272" s="646">
        <v>170</v>
      </c>
      <c r="F272" s="624">
        <v>1190</v>
      </c>
      <c r="G272" s="542">
        <f>+F272</f>
        <v>1190</v>
      </c>
      <c r="H272" s="542"/>
      <c r="I272" s="542"/>
      <c r="J272" s="609">
        <v>1190</v>
      </c>
    </row>
    <row r="273" spans="1:10" s="20" customFormat="1" ht="12.75">
      <c r="A273" s="113">
        <v>439</v>
      </c>
      <c r="B273" s="384" t="s">
        <v>676</v>
      </c>
      <c r="C273" s="112" t="s">
        <v>133</v>
      </c>
      <c r="D273" s="482">
        <v>5</v>
      </c>
      <c r="E273" s="646">
        <v>48</v>
      </c>
      <c r="F273" s="624">
        <v>240</v>
      </c>
      <c r="G273" s="542">
        <f>+F273</f>
        <v>240</v>
      </c>
      <c r="H273" s="542"/>
      <c r="I273" s="542"/>
      <c r="J273" s="609">
        <v>240</v>
      </c>
    </row>
    <row r="274" spans="1:10" s="20" customFormat="1" ht="12.75">
      <c r="A274" s="113">
        <v>439</v>
      </c>
      <c r="B274" s="384" t="s">
        <v>676</v>
      </c>
      <c r="C274" s="112" t="s">
        <v>134</v>
      </c>
      <c r="D274" s="482">
        <v>1</v>
      </c>
      <c r="E274" s="646">
        <v>180</v>
      </c>
      <c r="F274" s="624">
        <v>180</v>
      </c>
      <c r="G274" s="542">
        <f>+F274</f>
        <v>180</v>
      </c>
      <c r="H274" s="542"/>
      <c r="I274" s="542"/>
      <c r="J274" s="609">
        <v>180</v>
      </c>
    </row>
    <row r="275" spans="1:10" s="20" customFormat="1" ht="12.75">
      <c r="A275" s="113">
        <v>439</v>
      </c>
      <c r="B275" s="384" t="s">
        <v>169</v>
      </c>
      <c r="C275" s="112" t="s">
        <v>672</v>
      </c>
      <c r="D275" s="482">
        <v>1</v>
      </c>
      <c r="E275" s="644">
        <v>3500</v>
      </c>
      <c r="F275" s="635">
        <v>3500</v>
      </c>
      <c r="G275" s="542">
        <f>+F275</f>
        <v>3500</v>
      </c>
      <c r="H275" s="542"/>
      <c r="I275" s="542"/>
      <c r="J275" s="609">
        <v>3500</v>
      </c>
    </row>
    <row r="276" spans="1:10" s="17" customFormat="1" ht="13.5" thickBot="1">
      <c r="A276" s="120" t="s">
        <v>675</v>
      </c>
      <c r="B276" s="395"/>
      <c r="C276" s="121"/>
      <c r="D276" s="496"/>
      <c r="E276" s="655"/>
      <c r="F276" s="636">
        <v>5590</v>
      </c>
      <c r="G276" s="656"/>
      <c r="H276" s="656"/>
      <c r="I276" s="656"/>
      <c r="J276" s="612">
        <v>5590</v>
      </c>
    </row>
    <row r="277" spans="1:10" s="165" customFormat="1" ht="19.5" customHeight="1" thickBot="1">
      <c r="A277" s="176"/>
      <c r="B277" s="177"/>
      <c r="C277" s="178"/>
      <c r="D277" s="285"/>
      <c r="E277" s="207"/>
      <c r="F277" s="181"/>
      <c r="G277" s="181"/>
      <c r="H277" s="181"/>
      <c r="I277" s="181"/>
      <c r="J277" s="181"/>
    </row>
    <row r="278" spans="1:17" s="95" customFormat="1" ht="24.75" customHeight="1" thickBot="1">
      <c r="A278" s="817" t="s">
        <v>682</v>
      </c>
      <c r="B278" s="818"/>
      <c r="C278" s="818"/>
      <c r="D278" s="818"/>
      <c r="E278" s="797"/>
      <c r="F278" s="96">
        <f>F276+F270+F268+F256+F253+F250+F246</f>
        <v>66195</v>
      </c>
      <c r="G278" s="96">
        <f>SUM(G245:G277)</f>
        <v>66195</v>
      </c>
      <c r="H278" s="96">
        <f>H245+H275</f>
        <v>0</v>
      </c>
      <c r="I278" s="96">
        <f>I245+I275</f>
        <v>0</v>
      </c>
      <c r="J278" s="96">
        <f>SUBTOTAL(9,G278:I278)</f>
        <v>66195</v>
      </c>
      <c r="K278" s="108"/>
      <c r="N278" s="94"/>
      <c r="Q278" s="108"/>
    </row>
    <row r="279" spans="1:17" s="95" customFormat="1" ht="21" thickBot="1">
      <c r="A279" s="173"/>
      <c r="B279" s="173"/>
      <c r="C279" s="173"/>
      <c r="D279" s="286"/>
      <c r="E279" s="209"/>
      <c r="F279" s="174"/>
      <c r="G279" s="174"/>
      <c r="H279" s="174"/>
      <c r="I279" s="174"/>
      <c r="J279" s="174"/>
      <c r="K279" s="108"/>
      <c r="N279" s="94"/>
      <c r="Q279" s="108"/>
    </row>
    <row r="280" spans="1:17" s="110" customFormat="1" ht="24.75" customHeight="1" thickBot="1">
      <c r="A280" s="798" t="s">
        <v>873</v>
      </c>
      <c r="B280" s="799"/>
      <c r="C280" s="799"/>
      <c r="D280" s="799"/>
      <c r="E280" s="800"/>
      <c r="F280" s="477">
        <f>F278+F242+F180</f>
        <v>867723.2534999999</v>
      </c>
      <c r="G280" s="477">
        <f>+F280</f>
        <v>867723.2534999999</v>
      </c>
      <c r="H280" s="477">
        <f>H278+H242</f>
        <v>0</v>
      </c>
      <c r="I280" s="477">
        <f>I278+I242</f>
        <v>0</v>
      </c>
      <c r="J280" s="477">
        <f>SUM(G280:I280)</f>
        <v>867723.2534999999</v>
      </c>
      <c r="K280" s="109"/>
      <c r="N280" s="111"/>
      <c r="Q280" s="109"/>
    </row>
    <row r="281" spans="1:6" ht="19.5" customHeight="1">
      <c r="A281" s="5"/>
      <c r="B281" s="44"/>
      <c r="C281" s="45"/>
      <c r="D281" s="276"/>
      <c r="E281" s="210"/>
      <c r="F281" s="42"/>
    </row>
    <row r="282" spans="1:6" ht="12.75">
      <c r="A282" s="5"/>
      <c r="B282" s="44"/>
      <c r="C282" s="45"/>
      <c r="D282" s="276"/>
      <c r="E282" s="229"/>
      <c r="F282" s="48"/>
    </row>
    <row r="283" spans="1:6" ht="12.75">
      <c r="A283" s="5"/>
      <c r="B283" s="5"/>
      <c r="C283" s="45"/>
      <c r="D283" s="277"/>
      <c r="E283" s="229"/>
      <c r="F283" s="48"/>
    </row>
    <row r="284" spans="1:6" ht="12.75">
      <c r="A284" s="5"/>
      <c r="B284" s="5"/>
      <c r="C284" s="45"/>
      <c r="D284" s="277"/>
      <c r="E284" s="229"/>
      <c r="F284" s="48"/>
    </row>
    <row r="285" spans="1:6" ht="12.75">
      <c r="A285" s="5"/>
      <c r="B285" s="5"/>
      <c r="C285" s="45"/>
      <c r="D285" s="277"/>
      <c r="E285" s="229"/>
      <c r="F285" s="48"/>
    </row>
    <row r="286" spans="1:6" ht="12.75">
      <c r="A286" s="5"/>
      <c r="B286" s="5"/>
      <c r="C286" s="45"/>
      <c r="D286" s="277"/>
      <c r="E286" s="229"/>
      <c r="F286" s="48"/>
    </row>
    <row r="287" spans="1:6" ht="12.75">
      <c r="A287" s="5"/>
      <c r="B287" s="5"/>
      <c r="C287" s="45"/>
      <c r="D287" s="277"/>
      <c r="E287" s="229"/>
      <c r="F287" s="48"/>
    </row>
    <row r="288" spans="1:6" ht="12.75">
      <c r="A288" s="5"/>
      <c r="B288" s="5"/>
      <c r="C288" s="45"/>
      <c r="D288" s="277"/>
      <c r="E288" s="229"/>
      <c r="F288" s="48"/>
    </row>
    <row r="289" spans="1:6" ht="12.75">
      <c r="A289" s="5"/>
      <c r="B289" s="5"/>
      <c r="C289" s="45"/>
      <c r="D289" s="277"/>
      <c r="E289" s="229"/>
      <c r="F289" s="48"/>
    </row>
    <row r="290" spans="1:6" ht="12.75">
      <c r="A290" s="5"/>
      <c r="B290" s="5"/>
      <c r="C290" s="45"/>
      <c r="D290" s="277"/>
      <c r="E290" s="229"/>
      <c r="F290" s="48"/>
    </row>
    <row r="291" spans="1:6" ht="12.75">
      <c r="A291" s="5"/>
      <c r="B291" s="5"/>
      <c r="C291" s="45"/>
      <c r="D291" s="277"/>
      <c r="E291" s="229"/>
      <c r="F291" s="48"/>
    </row>
    <row r="292" spans="1:6" ht="12.75">
      <c r="A292" s="5"/>
      <c r="B292" s="5"/>
      <c r="C292" s="45"/>
      <c r="D292" s="277"/>
      <c r="E292" s="229"/>
      <c r="F292" s="48"/>
    </row>
    <row r="293" spans="1:6" ht="12.75">
      <c r="A293" s="5"/>
      <c r="B293" s="5"/>
      <c r="C293" s="45"/>
      <c r="D293" s="277"/>
      <c r="E293" s="229"/>
      <c r="F293" s="48"/>
    </row>
    <row r="294" spans="1:6" ht="12.75">
      <c r="A294" s="5"/>
      <c r="B294" s="5"/>
      <c r="C294" s="45"/>
      <c r="D294" s="277"/>
      <c r="E294" s="229"/>
      <c r="F294" s="48"/>
    </row>
    <row r="295" spans="1:6" ht="12.75">
      <c r="A295" s="5"/>
      <c r="B295" s="5"/>
      <c r="C295" s="45"/>
      <c r="D295" s="277"/>
      <c r="E295" s="229"/>
      <c r="F295" s="48"/>
    </row>
    <row r="296" spans="1:6" ht="12.75">
      <c r="A296" s="5"/>
      <c r="B296" s="5"/>
      <c r="C296" s="45"/>
      <c r="D296" s="277"/>
      <c r="E296" s="229"/>
      <c r="F296" s="48"/>
    </row>
    <row r="297" spans="1:6" ht="12.75">
      <c r="A297" s="5"/>
      <c r="B297" s="5"/>
      <c r="C297" s="45"/>
      <c r="D297" s="277"/>
      <c r="E297" s="229"/>
      <c r="F297" s="48"/>
    </row>
    <row r="298" spans="1:6" ht="12.75">
      <c r="A298" s="5"/>
      <c r="B298" s="5"/>
      <c r="C298" s="45"/>
      <c r="D298" s="277"/>
      <c r="E298" s="229"/>
      <c r="F298" s="48"/>
    </row>
    <row r="299" spans="1:6" ht="12.75">
      <c r="A299" s="5"/>
      <c r="B299" s="5"/>
      <c r="C299" s="45"/>
      <c r="D299" s="277"/>
      <c r="E299" s="229"/>
      <c r="F299" s="48"/>
    </row>
    <row r="300" spans="1:6" ht="12.75">
      <c r="A300" s="5"/>
      <c r="B300" s="5"/>
      <c r="C300" s="45"/>
      <c r="D300" s="277"/>
      <c r="E300" s="229"/>
      <c r="F300" s="48"/>
    </row>
    <row r="301" spans="1:6" ht="12.75">
      <c r="A301" s="5"/>
      <c r="B301" s="5"/>
      <c r="C301" s="45"/>
      <c r="D301" s="277"/>
      <c r="E301" s="229"/>
      <c r="F301" s="48"/>
    </row>
    <row r="302" spans="1:6" ht="12.75">
      <c r="A302" s="5"/>
      <c r="B302" s="5"/>
      <c r="C302" s="45"/>
      <c r="D302" s="277"/>
      <c r="E302" s="229"/>
      <c r="F302" s="48"/>
    </row>
    <row r="303" spans="1:6" ht="12.75">
      <c r="A303" s="5"/>
      <c r="B303" s="5"/>
      <c r="C303" s="45"/>
      <c r="D303" s="277"/>
      <c r="E303" s="229"/>
      <c r="F303" s="48"/>
    </row>
  </sheetData>
  <sheetProtection password="E5C7" sheet="1" objects="1" scenarios="1" selectLockedCells="1" selectUnlockedCells="1"/>
  <mergeCells count="17">
    <mergeCell ref="A180:E180"/>
    <mergeCell ref="A242:E242"/>
    <mergeCell ref="A278:E278"/>
    <mergeCell ref="A1:C1"/>
    <mergeCell ref="A2:C2"/>
    <mergeCell ref="A3:C3"/>
    <mergeCell ref="E3:F3"/>
    <mergeCell ref="A280:E280"/>
    <mergeCell ref="A4:J4"/>
    <mergeCell ref="A8:B8"/>
    <mergeCell ref="A9:B9"/>
    <mergeCell ref="A5:J5"/>
    <mergeCell ref="E6:F6"/>
    <mergeCell ref="I6:J6"/>
    <mergeCell ref="A7:B7"/>
    <mergeCell ref="E7:F7"/>
    <mergeCell ref="I7:J7"/>
  </mergeCells>
  <printOptions/>
  <pageMargins left="0.1968503937007874" right="0.1968503937007874" top="0.3937007874015748" bottom="0.3937007874015748" header="0" footer="0"/>
  <pageSetup horizontalDpi="300" verticalDpi="300" orientation="landscape" paperSize="5" scale="70" r:id="rId3"/>
  <headerFooter alignWithMargins="0">
    <oddFooter>&amp;CPágina &amp;P de &amp;N</oddFooter>
  </headerFooter>
  <rowBreaks count="3" manualBreakCount="3">
    <brk id="167" max="9" man="1"/>
    <brk id="208" max="9" man="1"/>
    <brk id="250" max="9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Q319"/>
  <sheetViews>
    <sheetView workbookViewId="0" topLeftCell="A1">
      <selection activeCell="C8" sqref="C8"/>
    </sheetView>
  </sheetViews>
  <sheetFormatPr defaultColWidth="11.421875" defaultRowHeight="12.75"/>
  <cols>
    <col min="1" max="1" width="14.8515625" style="13" customWidth="1"/>
    <col min="2" max="2" width="15.00390625" style="13" customWidth="1"/>
    <col min="3" max="3" width="53.57421875" style="14" customWidth="1"/>
    <col min="4" max="4" width="17.421875" style="278" customWidth="1"/>
    <col min="5" max="5" width="16.7109375" style="211" customWidth="1"/>
    <col min="6" max="6" width="25.421875" style="15" customWidth="1"/>
    <col min="7" max="7" width="25.7109375" style="5" customWidth="1"/>
    <col min="8" max="8" width="25.140625" style="5" customWidth="1"/>
    <col min="9" max="9" width="25.8515625" style="5" customWidth="1"/>
    <col min="10" max="10" width="27.140625" style="5" customWidth="1"/>
    <col min="11" max="16384" width="29.8515625" style="5" customWidth="1"/>
  </cols>
  <sheetData>
    <row r="1" spans="1:17" s="58" customFormat="1" ht="12.75" customHeight="1">
      <c r="A1" s="796" t="s">
        <v>139</v>
      </c>
      <c r="B1" s="819"/>
      <c r="C1" s="819"/>
      <c r="D1" s="262"/>
      <c r="E1" s="189"/>
      <c r="F1" s="53"/>
      <c r="G1" s="54"/>
      <c r="H1" s="55"/>
      <c r="I1" s="56"/>
      <c r="J1" s="56"/>
      <c r="K1" s="57"/>
      <c r="N1" s="59"/>
      <c r="Q1" s="57"/>
    </row>
    <row r="2" spans="1:17" s="58" customFormat="1" ht="12.75" customHeight="1">
      <c r="A2" s="796" t="s">
        <v>683</v>
      </c>
      <c r="B2" s="796"/>
      <c r="C2" s="796"/>
      <c r="D2" s="263"/>
      <c r="E2" s="189"/>
      <c r="F2" s="53"/>
      <c r="G2" s="54"/>
      <c r="H2" s="55"/>
      <c r="I2" s="56"/>
      <c r="J2" s="56"/>
      <c r="K2" s="57"/>
      <c r="N2" s="59"/>
      <c r="Q2" s="57"/>
    </row>
    <row r="3" spans="1:17" s="58" customFormat="1" ht="12.75" customHeight="1" thickBot="1">
      <c r="A3" s="820" t="s">
        <v>140</v>
      </c>
      <c r="B3" s="820"/>
      <c r="C3" s="820"/>
      <c r="D3" s="262"/>
      <c r="E3" s="846"/>
      <c r="F3" s="846"/>
      <c r="G3" s="54"/>
      <c r="H3" s="55"/>
      <c r="I3" s="56"/>
      <c r="J3" s="56"/>
      <c r="K3" s="57"/>
      <c r="N3" s="59"/>
      <c r="Q3" s="57"/>
    </row>
    <row r="4" spans="1:17" s="63" customFormat="1" ht="27.75" customHeight="1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2"/>
      <c r="N4" s="64"/>
      <c r="Q4" s="62"/>
    </row>
    <row r="5" spans="1:17" s="63" customFormat="1" ht="24.75" customHeight="1">
      <c r="A5" s="830" t="s">
        <v>685</v>
      </c>
      <c r="B5" s="831"/>
      <c r="C5" s="831"/>
      <c r="D5" s="831"/>
      <c r="E5" s="831"/>
      <c r="F5" s="831"/>
      <c r="G5" s="831"/>
      <c r="H5" s="831"/>
      <c r="I5" s="831"/>
      <c r="J5" s="831"/>
      <c r="K5" s="62"/>
      <c r="N5" s="64"/>
      <c r="Q5" s="62"/>
    </row>
    <row r="6" spans="1:17" s="58" customFormat="1" ht="12.75" customHeight="1">
      <c r="A6" s="61" t="s">
        <v>686</v>
      </c>
      <c r="B6" s="61"/>
      <c r="C6" s="65"/>
      <c r="D6" s="262"/>
      <c r="E6" s="847"/>
      <c r="F6" s="847"/>
      <c r="G6" s="54"/>
      <c r="H6" s="55"/>
      <c r="I6" s="848" t="s">
        <v>687</v>
      </c>
      <c r="J6" s="848"/>
      <c r="K6" s="66"/>
      <c r="N6" s="59"/>
      <c r="O6" s="67"/>
      <c r="Q6" s="66"/>
    </row>
    <row r="7" spans="1:17" s="58" customFormat="1" ht="12.75" customHeight="1">
      <c r="A7" s="834" t="s">
        <v>141</v>
      </c>
      <c r="B7" s="834"/>
      <c r="C7" s="65"/>
      <c r="D7" s="262"/>
      <c r="E7" s="845"/>
      <c r="F7" s="845"/>
      <c r="G7" s="54"/>
      <c r="H7" s="55"/>
      <c r="I7" s="840" t="s">
        <v>813</v>
      </c>
      <c r="J7" s="840"/>
      <c r="K7" s="68"/>
      <c r="N7" s="59"/>
      <c r="Q7" s="68"/>
    </row>
    <row r="8" spans="1:17" s="58" customFormat="1" ht="12.75" customHeight="1">
      <c r="A8" s="822" t="s">
        <v>688</v>
      </c>
      <c r="B8" s="822"/>
      <c r="C8" s="69"/>
      <c r="D8" s="262"/>
      <c r="E8" s="189"/>
      <c r="F8" s="53"/>
      <c r="H8" s="55"/>
      <c r="I8" s="56"/>
      <c r="J8" s="56"/>
      <c r="K8" s="57"/>
      <c r="N8" s="59"/>
      <c r="Q8" s="57"/>
    </row>
    <row r="9" spans="1:17" s="58" customFormat="1" ht="13.5" customHeight="1">
      <c r="A9" s="822" t="s">
        <v>142</v>
      </c>
      <c r="B9" s="822"/>
      <c r="C9" s="70"/>
      <c r="D9" s="262"/>
      <c r="E9" s="189"/>
      <c r="F9" s="53"/>
      <c r="G9" s="54"/>
      <c r="H9" s="55"/>
      <c r="I9" s="56"/>
      <c r="J9" s="56"/>
      <c r="K9" s="57"/>
      <c r="N9" s="59"/>
      <c r="Q9" s="57"/>
    </row>
    <row r="10" spans="1:17" s="58" customFormat="1" ht="9.75" customHeight="1" thickBot="1">
      <c r="A10" s="65"/>
      <c r="B10" s="65"/>
      <c r="C10" s="69"/>
      <c r="D10" s="262"/>
      <c r="E10" s="189"/>
      <c r="F10" s="53"/>
      <c r="G10" s="54"/>
      <c r="H10" s="55"/>
      <c r="I10" s="56"/>
      <c r="J10" s="56"/>
      <c r="K10" s="57"/>
      <c r="N10" s="59"/>
      <c r="Q10" s="57"/>
    </row>
    <row r="11" spans="1:10" ht="48" customHeight="1" thickBot="1">
      <c r="A11" s="71" t="s">
        <v>143</v>
      </c>
      <c r="B11" s="71" t="s">
        <v>144</v>
      </c>
      <c r="C11" s="71" t="s">
        <v>145</v>
      </c>
      <c r="D11" s="284" t="s">
        <v>690</v>
      </c>
      <c r="E11" s="195" t="s">
        <v>691</v>
      </c>
      <c r="F11" s="72" t="s">
        <v>692</v>
      </c>
      <c r="G11" s="73" t="s">
        <v>693</v>
      </c>
      <c r="H11" s="73" t="s">
        <v>694</v>
      </c>
      <c r="I11" s="73" t="s">
        <v>695</v>
      </c>
      <c r="J11" s="73" t="s">
        <v>9</v>
      </c>
    </row>
    <row r="12" spans="1:17" s="239" customFormat="1" ht="33.75" customHeight="1" thickBot="1">
      <c r="A12" s="591" t="s">
        <v>146</v>
      </c>
      <c r="D12" s="288"/>
      <c r="E12" s="240"/>
      <c r="K12" s="244"/>
      <c r="M12" s="289"/>
      <c r="N12" s="290"/>
      <c r="O12" s="243"/>
      <c r="P12" s="243"/>
      <c r="Q12" s="244"/>
    </row>
    <row r="13" spans="1:17" s="230" customFormat="1" ht="12.75">
      <c r="A13" s="98">
        <v>211</v>
      </c>
      <c r="B13" s="79" t="s">
        <v>147</v>
      </c>
      <c r="C13" s="80" t="s">
        <v>148</v>
      </c>
      <c r="D13" s="426">
        <v>2</v>
      </c>
      <c r="E13" s="397">
        <v>83.375</v>
      </c>
      <c r="F13" s="479">
        <v>166.75</v>
      </c>
      <c r="G13" s="479">
        <f aca="true" t="shared" si="0" ref="G13:G73">+F13</f>
        <v>166.75</v>
      </c>
      <c r="H13" s="399"/>
      <c r="I13" s="399"/>
      <c r="J13" s="480">
        <v>166.75</v>
      </c>
      <c r="K13" s="237"/>
      <c r="O13" s="292"/>
      <c r="P13" s="246"/>
      <c r="Q13" s="237"/>
    </row>
    <row r="14" spans="1:10" s="17" customFormat="1" ht="12.75">
      <c r="A14" s="113">
        <v>211</v>
      </c>
      <c r="B14" s="384" t="s">
        <v>147</v>
      </c>
      <c r="C14" s="112" t="s">
        <v>149</v>
      </c>
      <c r="D14" s="427">
        <v>73</v>
      </c>
      <c r="E14" s="410">
        <v>55.2</v>
      </c>
      <c r="F14" s="403">
        <v>4029.6</v>
      </c>
      <c r="G14" s="602">
        <f t="shared" si="0"/>
        <v>4029.6</v>
      </c>
      <c r="H14" s="603"/>
      <c r="I14" s="603"/>
      <c r="J14" s="514">
        <v>4029.6</v>
      </c>
    </row>
    <row r="15" spans="1:10" s="17" customFormat="1" ht="12.75">
      <c r="A15" s="113">
        <v>211</v>
      </c>
      <c r="B15" s="384" t="s">
        <v>147</v>
      </c>
      <c r="C15" s="112" t="s">
        <v>150</v>
      </c>
      <c r="D15" s="427">
        <v>156</v>
      </c>
      <c r="E15" s="410">
        <v>2.875</v>
      </c>
      <c r="F15" s="403">
        <v>448.5</v>
      </c>
      <c r="G15" s="602">
        <f t="shared" si="0"/>
        <v>448.5</v>
      </c>
      <c r="H15" s="603"/>
      <c r="I15" s="603"/>
      <c r="J15" s="514">
        <v>448.5</v>
      </c>
    </row>
    <row r="16" spans="1:10" s="17" customFormat="1" ht="12" customHeight="1">
      <c r="A16" s="113">
        <v>211</v>
      </c>
      <c r="B16" s="384" t="s">
        <v>153</v>
      </c>
      <c r="C16" s="112" t="s">
        <v>154</v>
      </c>
      <c r="D16" s="427">
        <v>1</v>
      </c>
      <c r="E16" s="410">
        <v>32.2</v>
      </c>
      <c r="F16" s="403">
        <v>32.2</v>
      </c>
      <c r="G16" s="602">
        <f t="shared" si="0"/>
        <v>32.2</v>
      </c>
      <c r="H16" s="603"/>
      <c r="I16" s="603"/>
      <c r="J16" s="514">
        <v>32.2</v>
      </c>
    </row>
    <row r="17" spans="1:10" s="17" customFormat="1" ht="12" customHeight="1">
      <c r="A17" s="113">
        <v>211</v>
      </c>
      <c r="B17" s="384" t="s">
        <v>155</v>
      </c>
      <c r="C17" s="112" t="s">
        <v>156</v>
      </c>
      <c r="D17" s="427">
        <v>121</v>
      </c>
      <c r="E17" s="410">
        <v>6.325</v>
      </c>
      <c r="F17" s="403">
        <v>765.325</v>
      </c>
      <c r="G17" s="602">
        <f t="shared" si="0"/>
        <v>765.325</v>
      </c>
      <c r="H17" s="603"/>
      <c r="I17" s="603"/>
      <c r="J17" s="514">
        <v>765.325</v>
      </c>
    </row>
    <row r="18" spans="1:10" s="17" customFormat="1" ht="12" customHeight="1">
      <c r="A18" s="113">
        <v>211</v>
      </c>
      <c r="B18" s="384" t="s">
        <v>147</v>
      </c>
      <c r="C18" s="112" t="s">
        <v>157</v>
      </c>
      <c r="D18" s="427">
        <v>190</v>
      </c>
      <c r="E18" s="410">
        <v>9.2</v>
      </c>
      <c r="F18" s="403">
        <v>1748</v>
      </c>
      <c r="G18" s="602">
        <f t="shared" si="0"/>
        <v>1748</v>
      </c>
      <c r="H18" s="603"/>
      <c r="I18" s="603"/>
      <c r="J18" s="514">
        <v>1748</v>
      </c>
    </row>
    <row r="19" spans="1:10" s="17" customFormat="1" ht="12" customHeight="1">
      <c r="A19" s="114">
        <v>211</v>
      </c>
      <c r="B19" s="384" t="s">
        <v>155</v>
      </c>
      <c r="C19" s="112" t="s">
        <v>158</v>
      </c>
      <c r="D19" s="427">
        <v>90</v>
      </c>
      <c r="E19" s="410">
        <v>8.05</v>
      </c>
      <c r="F19" s="403">
        <v>724.5</v>
      </c>
      <c r="G19" s="602">
        <f t="shared" si="0"/>
        <v>724.5</v>
      </c>
      <c r="H19" s="603"/>
      <c r="I19" s="603"/>
      <c r="J19" s="514">
        <v>724.5</v>
      </c>
    </row>
    <row r="20" spans="1:10" s="17" customFormat="1" ht="12" customHeight="1">
      <c r="A20" s="113">
        <v>211</v>
      </c>
      <c r="B20" s="384" t="s">
        <v>159</v>
      </c>
      <c r="C20" s="112" t="s">
        <v>160</v>
      </c>
      <c r="D20" s="427">
        <v>115</v>
      </c>
      <c r="E20" s="410">
        <v>14.95</v>
      </c>
      <c r="F20" s="403">
        <v>1719.25</v>
      </c>
      <c r="G20" s="602">
        <f t="shared" si="0"/>
        <v>1719.25</v>
      </c>
      <c r="H20" s="603"/>
      <c r="I20" s="603"/>
      <c r="J20" s="514">
        <v>1719.25</v>
      </c>
    </row>
    <row r="21" spans="1:10" s="17" customFormat="1" ht="12" customHeight="1">
      <c r="A21" s="113">
        <v>211</v>
      </c>
      <c r="B21" s="384" t="s">
        <v>163</v>
      </c>
      <c r="C21" s="112" t="s">
        <v>164</v>
      </c>
      <c r="D21" s="427">
        <v>2</v>
      </c>
      <c r="E21" s="410">
        <v>20.7</v>
      </c>
      <c r="F21" s="403">
        <v>41.4</v>
      </c>
      <c r="G21" s="602">
        <f t="shared" si="0"/>
        <v>41.4</v>
      </c>
      <c r="H21" s="603"/>
      <c r="I21" s="603"/>
      <c r="J21" s="514">
        <v>41.4</v>
      </c>
    </row>
    <row r="22" spans="1:10" s="17" customFormat="1" ht="12.75">
      <c r="A22" s="19" t="s">
        <v>165</v>
      </c>
      <c r="B22" s="386"/>
      <c r="C22" s="16"/>
      <c r="D22" s="428"/>
      <c r="E22" s="412"/>
      <c r="F22" s="407">
        <v>9675.525</v>
      </c>
      <c r="G22" s="604"/>
      <c r="H22" s="605"/>
      <c r="I22" s="605"/>
      <c r="J22" s="517">
        <v>9675.525</v>
      </c>
    </row>
    <row r="23" spans="1:10" s="17" customFormat="1" ht="12.75">
      <c r="A23" s="114">
        <v>221</v>
      </c>
      <c r="B23" s="384" t="s">
        <v>169</v>
      </c>
      <c r="C23" s="112" t="s">
        <v>170</v>
      </c>
      <c r="D23" s="427">
        <v>19</v>
      </c>
      <c r="E23" s="410">
        <v>28.75</v>
      </c>
      <c r="F23" s="403">
        <v>546.25</v>
      </c>
      <c r="G23" s="602">
        <f t="shared" si="0"/>
        <v>546.25</v>
      </c>
      <c r="H23" s="603"/>
      <c r="I23" s="603"/>
      <c r="J23" s="514">
        <v>546.25</v>
      </c>
    </row>
    <row r="24" spans="1:10" s="17" customFormat="1" ht="12.75">
      <c r="A24" s="19" t="s">
        <v>171</v>
      </c>
      <c r="B24" s="386"/>
      <c r="C24" s="16"/>
      <c r="D24" s="428"/>
      <c r="E24" s="412"/>
      <c r="F24" s="407">
        <v>546.25</v>
      </c>
      <c r="G24" s="604"/>
      <c r="H24" s="605"/>
      <c r="I24" s="605"/>
      <c r="J24" s="517">
        <v>546.25</v>
      </c>
    </row>
    <row r="25" spans="1:10" s="17" customFormat="1" ht="12.75">
      <c r="A25" s="113">
        <v>222</v>
      </c>
      <c r="B25" s="384" t="s">
        <v>169</v>
      </c>
      <c r="C25" s="112" t="s">
        <v>179</v>
      </c>
      <c r="D25" s="427">
        <v>63</v>
      </c>
      <c r="E25" s="410">
        <v>80.5</v>
      </c>
      <c r="F25" s="410">
        <v>5071.5</v>
      </c>
      <c r="G25" s="602">
        <f t="shared" si="0"/>
        <v>5071.5</v>
      </c>
      <c r="H25" s="603"/>
      <c r="I25" s="603"/>
      <c r="J25" s="514">
        <v>5071.5</v>
      </c>
    </row>
    <row r="26" spans="1:10" s="17" customFormat="1" ht="12.75">
      <c r="A26" s="113">
        <v>222</v>
      </c>
      <c r="B26" s="384" t="s">
        <v>169</v>
      </c>
      <c r="C26" s="112" t="s">
        <v>180</v>
      </c>
      <c r="D26" s="427">
        <v>63</v>
      </c>
      <c r="E26" s="410">
        <v>345</v>
      </c>
      <c r="F26" s="410">
        <v>21735</v>
      </c>
      <c r="G26" s="602">
        <f t="shared" si="0"/>
        <v>21735</v>
      </c>
      <c r="H26" s="603"/>
      <c r="I26" s="603"/>
      <c r="J26" s="514">
        <v>21735</v>
      </c>
    </row>
    <row r="27" spans="1:10" s="17" customFormat="1" ht="12.75">
      <c r="A27" s="113">
        <v>222</v>
      </c>
      <c r="B27" s="384" t="s">
        <v>169</v>
      </c>
      <c r="C27" s="112" t="s">
        <v>181</v>
      </c>
      <c r="D27" s="427">
        <v>63</v>
      </c>
      <c r="E27" s="410">
        <v>172.5</v>
      </c>
      <c r="F27" s="410">
        <v>10867.5</v>
      </c>
      <c r="G27" s="602">
        <f t="shared" si="0"/>
        <v>10867.5</v>
      </c>
      <c r="H27" s="603"/>
      <c r="I27" s="603"/>
      <c r="J27" s="514">
        <v>10867.5</v>
      </c>
    </row>
    <row r="28" spans="1:10" s="17" customFormat="1" ht="12.75">
      <c r="A28" s="113">
        <v>222</v>
      </c>
      <c r="B28" s="384" t="s">
        <v>169</v>
      </c>
      <c r="C28" s="112" t="s">
        <v>182</v>
      </c>
      <c r="D28" s="427">
        <v>63</v>
      </c>
      <c r="E28" s="410">
        <v>28.75</v>
      </c>
      <c r="F28" s="410">
        <v>1811.25</v>
      </c>
      <c r="G28" s="602">
        <f t="shared" si="0"/>
        <v>1811.25</v>
      </c>
      <c r="H28" s="603"/>
      <c r="I28" s="603"/>
      <c r="J28" s="514">
        <v>1811.25</v>
      </c>
    </row>
    <row r="29" spans="1:10" s="17" customFormat="1" ht="12.75">
      <c r="A29" s="113">
        <v>222</v>
      </c>
      <c r="B29" s="384" t="s">
        <v>169</v>
      </c>
      <c r="C29" s="112" t="s">
        <v>189</v>
      </c>
      <c r="D29" s="427">
        <v>63</v>
      </c>
      <c r="E29" s="410">
        <v>207</v>
      </c>
      <c r="F29" s="410">
        <v>13041</v>
      </c>
      <c r="G29" s="602">
        <f t="shared" si="0"/>
        <v>13041</v>
      </c>
      <c r="H29" s="603"/>
      <c r="I29" s="603"/>
      <c r="J29" s="514">
        <v>13041</v>
      </c>
    </row>
    <row r="30" spans="1:10" s="17" customFormat="1" ht="12.75">
      <c r="A30" s="113">
        <v>222</v>
      </c>
      <c r="B30" s="384" t="s">
        <v>169</v>
      </c>
      <c r="C30" s="112" t="s">
        <v>192</v>
      </c>
      <c r="D30" s="427">
        <v>63</v>
      </c>
      <c r="E30" s="410">
        <v>80.5</v>
      </c>
      <c r="F30" s="410">
        <v>5071.5</v>
      </c>
      <c r="G30" s="602">
        <f t="shared" si="0"/>
        <v>5071.5</v>
      </c>
      <c r="H30" s="603"/>
      <c r="I30" s="603"/>
      <c r="J30" s="514">
        <v>5071.5</v>
      </c>
    </row>
    <row r="31" spans="1:10" s="17" customFormat="1" ht="12.75">
      <c r="A31" s="113">
        <v>222</v>
      </c>
      <c r="B31" s="384" t="s">
        <v>169</v>
      </c>
      <c r="C31" s="112" t="s">
        <v>193</v>
      </c>
      <c r="D31" s="427">
        <v>63</v>
      </c>
      <c r="E31" s="410">
        <v>69</v>
      </c>
      <c r="F31" s="410">
        <v>4347</v>
      </c>
      <c r="G31" s="602">
        <f t="shared" si="0"/>
        <v>4347</v>
      </c>
      <c r="H31" s="603"/>
      <c r="I31" s="603"/>
      <c r="J31" s="514">
        <v>4347</v>
      </c>
    </row>
    <row r="32" spans="1:10" s="17" customFormat="1" ht="12.75">
      <c r="A32" s="113">
        <v>222</v>
      </c>
      <c r="B32" s="384" t="s">
        <v>169</v>
      </c>
      <c r="C32" s="112" t="s">
        <v>194</v>
      </c>
      <c r="D32" s="427">
        <v>10</v>
      </c>
      <c r="E32" s="410">
        <v>345</v>
      </c>
      <c r="F32" s="410">
        <v>3450</v>
      </c>
      <c r="G32" s="602">
        <f t="shared" si="0"/>
        <v>3450</v>
      </c>
      <c r="H32" s="603"/>
      <c r="I32" s="603"/>
      <c r="J32" s="514">
        <v>3450</v>
      </c>
    </row>
    <row r="33" spans="1:10" s="17" customFormat="1" ht="12.75">
      <c r="A33" s="113">
        <v>222</v>
      </c>
      <c r="B33" s="384" t="s">
        <v>175</v>
      </c>
      <c r="C33" s="112" t="s">
        <v>195</v>
      </c>
      <c r="D33" s="427">
        <v>63</v>
      </c>
      <c r="E33" s="410">
        <v>195.5</v>
      </c>
      <c r="F33" s="410">
        <v>12316.5</v>
      </c>
      <c r="G33" s="602">
        <f t="shared" si="0"/>
        <v>12316.5</v>
      </c>
      <c r="H33" s="603"/>
      <c r="I33" s="603"/>
      <c r="J33" s="514">
        <v>12316.5</v>
      </c>
    </row>
    <row r="34" spans="1:10" s="17" customFormat="1" ht="12.75">
      <c r="A34" s="19" t="s">
        <v>196</v>
      </c>
      <c r="B34" s="386"/>
      <c r="C34" s="16"/>
      <c r="D34" s="428"/>
      <c r="E34" s="412"/>
      <c r="F34" s="407">
        <v>77711.25</v>
      </c>
      <c r="G34" s="604"/>
      <c r="H34" s="605"/>
      <c r="I34" s="605"/>
      <c r="J34" s="517">
        <v>77711.25</v>
      </c>
    </row>
    <row r="35" spans="1:10" s="17" customFormat="1" ht="12.75">
      <c r="A35" s="113">
        <v>223</v>
      </c>
      <c r="B35" s="384" t="s">
        <v>169</v>
      </c>
      <c r="C35" s="112" t="s">
        <v>197</v>
      </c>
      <c r="D35" s="427">
        <v>4</v>
      </c>
      <c r="E35" s="410">
        <v>40.25</v>
      </c>
      <c r="F35" s="403">
        <v>161</v>
      </c>
      <c r="G35" s="602">
        <f t="shared" si="0"/>
        <v>161</v>
      </c>
      <c r="H35" s="603"/>
      <c r="I35" s="603"/>
      <c r="J35" s="514">
        <v>161</v>
      </c>
    </row>
    <row r="36" spans="1:10" s="17" customFormat="1" ht="12.75">
      <c r="A36" s="113">
        <v>223</v>
      </c>
      <c r="B36" s="384" t="s">
        <v>169</v>
      </c>
      <c r="C36" s="112" t="s">
        <v>198</v>
      </c>
      <c r="D36" s="427">
        <v>4</v>
      </c>
      <c r="E36" s="410">
        <v>9.775</v>
      </c>
      <c r="F36" s="403">
        <v>39.1</v>
      </c>
      <c r="G36" s="602">
        <f t="shared" si="0"/>
        <v>39.1</v>
      </c>
      <c r="H36" s="603"/>
      <c r="I36" s="603"/>
      <c r="J36" s="514">
        <v>39.1</v>
      </c>
    </row>
    <row r="37" spans="1:10" s="17" customFormat="1" ht="12.75">
      <c r="A37" s="113">
        <v>223</v>
      </c>
      <c r="B37" s="384" t="s">
        <v>169</v>
      </c>
      <c r="C37" s="112" t="s">
        <v>199</v>
      </c>
      <c r="D37" s="427">
        <v>4</v>
      </c>
      <c r="E37" s="410">
        <v>138</v>
      </c>
      <c r="F37" s="403">
        <v>552</v>
      </c>
      <c r="G37" s="602">
        <f t="shared" si="0"/>
        <v>552</v>
      </c>
      <c r="H37" s="603"/>
      <c r="I37" s="603"/>
      <c r="J37" s="514">
        <v>552</v>
      </c>
    </row>
    <row r="38" spans="1:10" s="17" customFormat="1" ht="12.75">
      <c r="A38" s="19" t="s">
        <v>200</v>
      </c>
      <c r="B38" s="386"/>
      <c r="C38" s="16"/>
      <c r="D38" s="428"/>
      <c r="E38" s="412"/>
      <c r="F38" s="407">
        <v>752.1</v>
      </c>
      <c r="G38" s="604"/>
      <c r="H38" s="605"/>
      <c r="I38" s="605"/>
      <c r="J38" s="517">
        <v>752.1</v>
      </c>
    </row>
    <row r="39" spans="1:10" s="17" customFormat="1" ht="12.75">
      <c r="A39" s="113">
        <v>231</v>
      </c>
      <c r="B39" s="384" t="s">
        <v>201</v>
      </c>
      <c r="C39" s="112" t="s">
        <v>202</v>
      </c>
      <c r="D39" s="427">
        <v>250</v>
      </c>
      <c r="E39" s="410">
        <v>21.85</v>
      </c>
      <c r="F39" s="403">
        <v>5462.5</v>
      </c>
      <c r="G39" s="602">
        <f t="shared" si="0"/>
        <v>5462.5</v>
      </c>
      <c r="H39" s="603"/>
      <c r="I39" s="603"/>
      <c r="J39" s="514">
        <v>5462.5</v>
      </c>
    </row>
    <row r="40" spans="1:10" s="17" customFormat="1" ht="12.75">
      <c r="A40" s="113">
        <v>231</v>
      </c>
      <c r="B40" s="384" t="s">
        <v>201</v>
      </c>
      <c r="C40" s="112" t="s">
        <v>203</v>
      </c>
      <c r="D40" s="427">
        <v>245</v>
      </c>
      <c r="E40" s="410">
        <v>25.3</v>
      </c>
      <c r="F40" s="403">
        <v>6198.5</v>
      </c>
      <c r="G40" s="602">
        <f t="shared" si="0"/>
        <v>6198.5</v>
      </c>
      <c r="H40" s="603"/>
      <c r="I40" s="603"/>
      <c r="J40" s="514">
        <v>6198.5</v>
      </c>
    </row>
    <row r="41" spans="1:10" s="17" customFormat="1" ht="12.75">
      <c r="A41" s="113">
        <v>231</v>
      </c>
      <c r="B41" s="384" t="s">
        <v>169</v>
      </c>
      <c r="C41" s="112" t="s">
        <v>204</v>
      </c>
      <c r="D41" s="427">
        <v>153</v>
      </c>
      <c r="E41" s="410">
        <v>8.05</v>
      </c>
      <c r="F41" s="403">
        <v>1231.65</v>
      </c>
      <c r="G41" s="602">
        <f t="shared" si="0"/>
        <v>1231.65</v>
      </c>
      <c r="H41" s="603"/>
      <c r="I41" s="603"/>
      <c r="J41" s="514">
        <v>1231.65</v>
      </c>
    </row>
    <row r="42" spans="1:10" s="17" customFormat="1" ht="12.75">
      <c r="A42" s="114">
        <v>231</v>
      </c>
      <c r="B42" s="389" t="s">
        <v>169</v>
      </c>
      <c r="C42" s="112" t="s">
        <v>205</v>
      </c>
      <c r="D42" s="427">
        <v>43</v>
      </c>
      <c r="E42" s="410">
        <v>112.7</v>
      </c>
      <c r="F42" s="403">
        <v>4846.1</v>
      </c>
      <c r="G42" s="602">
        <f t="shared" si="0"/>
        <v>4846.1</v>
      </c>
      <c r="H42" s="603"/>
      <c r="I42" s="603"/>
      <c r="J42" s="514">
        <v>4846.1</v>
      </c>
    </row>
    <row r="43" spans="1:10" s="17" customFormat="1" ht="12.75">
      <c r="A43" s="114">
        <v>231</v>
      </c>
      <c r="B43" s="389" t="s">
        <v>206</v>
      </c>
      <c r="C43" s="112" t="s">
        <v>207</v>
      </c>
      <c r="D43" s="427">
        <v>102</v>
      </c>
      <c r="E43" s="410">
        <v>10.7525</v>
      </c>
      <c r="F43" s="403">
        <v>1096.755</v>
      </c>
      <c r="G43" s="602">
        <f t="shared" si="0"/>
        <v>1096.755</v>
      </c>
      <c r="H43" s="603"/>
      <c r="I43" s="603"/>
      <c r="J43" s="514">
        <v>1096.755</v>
      </c>
    </row>
    <row r="44" spans="1:10" s="17" customFormat="1" ht="24">
      <c r="A44" s="114">
        <v>231</v>
      </c>
      <c r="B44" s="389" t="s">
        <v>169</v>
      </c>
      <c r="C44" s="112" t="s">
        <v>208</v>
      </c>
      <c r="D44" s="427">
        <v>25</v>
      </c>
      <c r="E44" s="410">
        <v>373.75</v>
      </c>
      <c r="F44" s="403">
        <v>9343.75</v>
      </c>
      <c r="G44" s="602">
        <f t="shared" si="0"/>
        <v>9343.75</v>
      </c>
      <c r="H44" s="603"/>
      <c r="I44" s="603"/>
      <c r="J44" s="514">
        <v>9343.75</v>
      </c>
    </row>
    <row r="45" spans="1:10" s="17" customFormat="1" ht="12.75">
      <c r="A45" s="18" t="s">
        <v>209</v>
      </c>
      <c r="B45" s="125"/>
      <c r="C45" s="16"/>
      <c r="D45" s="428"/>
      <c r="E45" s="412"/>
      <c r="F45" s="412">
        <v>28179.255</v>
      </c>
      <c r="G45" s="604"/>
      <c r="H45" s="605"/>
      <c r="I45" s="605"/>
      <c r="J45" s="517">
        <v>28179.255</v>
      </c>
    </row>
    <row r="46" spans="1:10" s="17" customFormat="1" ht="12.75">
      <c r="A46" s="113">
        <v>232</v>
      </c>
      <c r="B46" s="384" t="s">
        <v>201</v>
      </c>
      <c r="C46" s="112" t="s">
        <v>210</v>
      </c>
      <c r="D46" s="427">
        <v>2</v>
      </c>
      <c r="E46" s="410">
        <v>64.4</v>
      </c>
      <c r="F46" s="403">
        <v>128.8</v>
      </c>
      <c r="G46" s="602">
        <f t="shared" si="0"/>
        <v>128.8</v>
      </c>
      <c r="H46" s="603"/>
      <c r="I46" s="603"/>
      <c r="J46" s="514">
        <v>128.8</v>
      </c>
    </row>
    <row r="47" spans="1:10" s="17" customFormat="1" ht="12.75">
      <c r="A47" s="19" t="s">
        <v>212</v>
      </c>
      <c r="B47" s="386"/>
      <c r="C47" s="16"/>
      <c r="D47" s="428"/>
      <c r="E47" s="412"/>
      <c r="F47" s="407">
        <v>128.8</v>
      </c>
      <c r="G47" s="604"/>
      <c r="H47" s="605"/>
      <c r="I47" s="605"/>
      <c r="J47" s="517">
        <v>128.8</v>
      </c>
    </row>
    <row r="48" spans="1:10" s="17" customFormat="1" ht="12.75">
      <c r="A48" s="114">
        <v>233</v>
      </c>
      <c r="B48" s="389" t="s">
        <v>169</v>
      </c>
      <c r="C48" s="112" t="s">
        <v>216</v>
      </c>
      <c r="D48" s="427">
        <v>20</v>
      </c>
      <c r="E48" s="410">
        <v>5.175</v>
      </c>
      <c r="F48" s="403">
        <v>103.5</v>
      </c>
      <c r="G48" s="602">
        <f t="shared" si="0"/>
        <v>103.5</v>
      </c>
      <c r="H48" s="603"/>
      <c r="I48" s="603"/>
      <c r="J48" s="514">
        <v>103.5</v>
      </c>
    </row>
    <row r="49" spans="1:10" s="17" customFormat="1" ht="12.75">
      <c r="A49" s="113">
        <v>233</v>
      </c>
      <c r="B49" s="384" t="s">
        <v>169</v>
      </c>
      <c r="C49" s="112" t="s">
        <v>217</v>
      </c>
      <c r="D49" s="427">
        <v>8152</v>
      </c>
      <c r="E49" s="410">
        <v>0.92</v>
      </c>
      <c r="F49" s="403">
        <v>7499.84</v>
      </c>
      <c r="G49" s="602">
        <f t="shared" si="0"/>
        <v>7499.84</v>
      </c>
      <c r="H49" s="603"/>
      <c r="I49" s="603"/>
      <c r="J49" s="514">
        <v>7499.84</v>
      </c>
    </row>
    <row r="50" spans="1:10" s="17" customFormat="1" ht="12.75">
      <c r="A50" s="113">
        <v>233</v>
      </c>
      <c r="B50" s="384" t="s">
        <v>169</v>
      </c>
      <c r="C50" s="112" t="s">
        <v>218</v>
      </c>
      <c r="D50" s="427">
        <v>35200</v>
      </c>
      <c r="E50" s="410">
        <v>1.955</v>
      </c>
      <c r="F50" s="403">
        <v>68816</v>
      </c>
      <c r="G50" s="602">
        <f t="shared" si="0"/>
        <v>68816</v>
      </c>
      <c r="H50" s="603"/>
      <c r="I50" s="603"/>
      <c r="J50" s="514">
        <v>68816</v>
      </c>
    </row>
    <row r="51" spans="1:10" s="17" customFormat="1" ht="12.75">
      <c r="A51" s="113">
        <v>233</v>
      </c>
      <c r="B51" s="384" t="s">
        <v>169</v>
      </c>
      <c r="C51" s="112" t="s">
        <v>219</v>
      </c>
      <c r="D51" s="427">
        <v>1000</v>
      </c>
      <c r="E51" s="435">
        <v>2.5</v>
      </c>
      <c r="F51" s="403">
        <v>2500</v>
      </c>
      <c r="G51" s="602">
        <f t="shared" si="0"/>
        <v>2500</v>
      </c>
      <c r="H51" s="603"/>
      <c r="I51" s="603"/>
      <c r="J51" s="514">
        <v>2500</v>
      </c>
    </row>
    <row r="52" spans="1:10" s="17" customFormat="1" ht="12.75">
      <c r="A52" s="113">
        <v>233</v>
      </c>
      <c r="B52" s="384" t="s">
        <v>169</v>
      </c>
      <c r="C52" s="112" t="s">
        <v>220</v>
      </c>
      <c r="D52" s="427">
        <v>6988</v>
      </c>
      <c r="E52" s="410">
        <v>0.644</v>
      </c>
      <c r="F52" s="403">
        <v>4500.272</v>
      </c>
      <c r="G52" s="602">
        <f t="shared" si="0"/>
        <v>4500.272</v>
      </c>
      <c r="H52" s="603"/>
      <c r="I52" s="603"/>
      <c r="J52" s="514">
        <v>4500.272</v>
      </c>
    </row>
    <row r="53" spans="1:10" s="17" customFormat="1" ht="12.75">
      <c r="A53" s="113">
        <v>233</v>
      </c>
      <c r="B53" s="384" t="s">
        <v>169</v>
      </c>
      <c r="C53" s="112" t="s">
        <v>225</v>
      </c>
      <c r="D53" s="427">
        <v>4000</v>
      </c>
      <c r="E53" s="435">
        <v>0.3</v>
      </c>
      <c r="F53" s="403">
        <v>1200</v>
      </c>
      <c r="G53" s="602">
        <f t="shared" si="0"/>
        <v>1200</v>
      </c>
      <c r="H53" s="603"/>
      <c r="I53" s="603"/>
      <c r="J53" s="514">
        <v>1200</v>
      </c>
    </row>
    <row r="54" spans="1:10" s="17" customFormat="1" ht="12.75">
      <c r="A54" s="18" t="s">
        <v>228</v>
      </c>
      <c r="B54" s="125"/>
      <c r="C54" s="16"/>
      <c r="D54" s="428"/>
      <c r="E54" s="412"/>
      <c r="F54" s="407">
        <v>84619.612</v>
      </c>
      <c r="G54" s="604"/>
      <c r="H54" s="605"/>
      <c r="I54" s="605"/>
      <c r="J54" s="517">
        <v>84619.612</v>
      </c>
    </row>
    <row r="55" spans="1:10" s="17" customFormat="1" ht="12.75">
      <c r="A55" s="113">
        <v>234</v>
      </c>
      <c r="B55" s="384" t="s">
        <v>169</v>
      </c>
      <c r="C55" s="112" t="s">
        <v>231</v>
      </c>
      <c r="D55" s="427">
        <v>10</v>
      </c>
      <c r="E55" s="410">
        <v>3.4844999999999997</v>
      </c>
      <c r="F55" s="403">
        <v>34.845</v>
      </c>
      <c r="G55" s="602">
        <f t="shared" si="0"/>
        <v>34.845</v>
      </c>
      <c r="H55" s="603"/>
      <c r="I55" s="603"/>
      <c r="J55" s="514">
        <v>34.845</v>
      </c>
    </row>
    <row r="56" spans="1:10" s="17" customFormat="1" ht="12.75">
      <c r="A56" s="113">
        <v>234</v>
      </c>
      <c r="B56" s="384" t="s">
        <v>169</v>
      </c>
      <c r="C56" s="112" t="s">
        <v>232</v>
      </c>
      <c r="D56" s="427">
        <v>10</v>
      </c>
      <c r="E56" s="410">
        <v>3.795</v>
      </c>
      <c r="F56" s="403">
        <v>37.95</v>
      </c>
      <c r="G56" s="602">
        <f t="shared" si="0"/>
        <v>37.95</v>
      </c>
      <c r="H56" s="603"/>
      <c r="I56" s="603"/>
      <c r="J56" s="514">
        <v>37.95</v>
      </c>
    </row>
    <row r="57" spans="1:10" s="17" customFormat="1" ht="12.75">
      <c r="A57" s="113">
        <v>234</v>
      </c>
      <c r="B57" s="384" t="s">
        <v>233</v>
      </c>
      <c r="C57" s="112" t="s">
        <v>234</v>
      </c>
      <c r="D57" s="427">
        <v>46</v>
      </c>
      <c r="E57" s="410">
        <v>1.495</v>
      </c>
      <c r="F57" s="403">
        <v>68.77</v>
      </c>
      <c r="G57" s="602">
        <f t="shared" si="0"/>
        <v>68.77</v>
      </c>
      <c r="H57" s="603"/>
      <c r="I57" s="603"/>
      <c r="J57" s="514">
        <v>68.77</v>
      </c>
    </row>
    <row r="58" spans="1:10" s="17" customFormat="1" ht="12.75">
      <c r="A58" s="113">
        <v>234</v>
      </c>
      <c r="B58" s="384" t="s">
        <v>235</v>
      </c>
      <c r="C58" s="112" t="s">
        <v>236</v>
      </c>
      <c r="D58" s="427">
        <v>9</v>
      </c>
      <c r="E58" s="410">
        <v>5.75</v>
      </c>
      <c r="F58" s="403">
        <v>51.75</v>
      </c>
      <c r="G58" s="602">
        <f t="shared" si="0"/>
        <v>51.75</v>
      </c>
      <c r="H58" s="603"/>
      <c r="I58" s="603"/>
      <c r="J58" s="514">
        <v>51.75</v>
      </c>
    </row>
    <row r="59" spans="1:10" s="17" customFormat="1" ht="12.75">
      <c r="A59" s="113">
        <v>234</v>
      </c>
      <c r="B59" s="389" t="s">
        <v>239</v>
      </c>
      <c r="C59" s="112" t="s">
        <v>242</v>
      </c>
      <c r="D59" s="427">
        <v>4</v>
      </c>
      <c r="E59" s="410">
        <v>105.8</v>
      </c>
      <c r="F59" s="403">
        <v>423.2</v>
      </c>
      <c r="G59" s="602">
        <f t="shared" si="0"/>
        <v>423.2</v>
      </c>
      <c r="H59" s="603"/>
      <c r="I59" s="603"/>
      <c r="J59" s="514">
        <v>423.2</v>
      </c>
    </row>
    <row r="60" spans="1:10" s="17" customFormat="1" ht="12.75">
      <c r="A60" s="113">
        <v>234</v>
      </c>
      <c r="B60" s="389" t="s">
        <v>239</v>
      </c>
      <c r="C60" s="112" t="s">
        <v>244</v>
      </c>
      <c r="D60" s="427">
        <v>14</v>
      </c>
      <c r="E60" s="410">
        <v>79.35</v>
      </c>
      <c r="F60" s="403">
        <v>1110.9</v>
      </c>
      <c r="G60" s="602">
        <f t="shared" si="0"/>
        <v>1110.9</v>
      </c>
      <c r="H60" s="603"/>
      <c r="I60" s="603"/>
      <c r="J60" s="514">
        <v>1110.9</v>
      </c>
    </row>
    <row r="61" spans="1:10" s="17" customFormat="1" ht="12.75">
      <c r="A61" s="113">
        <v>234</v>
      </c>
      <c r="B61" s="384" t="s">
        <v>246</v>
      </c>
      <c r="C61" s="112" t="s">
        <v>247</v>
      </c>
      <c r="D61" s="427">
        <v>9</v>
      </c>
      <c r="E61" s="410">
        <v>35</v>
      </c>
      <c r="F61" s="403">
        <v>315</v>
      </c>
      <c r="G61" s="602">
        <f t="shared" si="0"/>
        <v>315</v>
      </c>
      <c r="H61" s="603"/>
      <c r="I61" s="603"/>
      <c r="J61" s="514">
        <v>315</v>
      </c>
    </row>
    <row r="62" spans="1:10" s="17" customFormat="1" ht="12.75">
      <c r="A62" s="113">
        <v>234</v>
      </c>
      <c r="B62" s="384" t="s">
        <v>248</v>
      </c>
      <c r="C62" s="112" t="s">
        <v>250</v>
      </c>
      <c r="D62" s="427">
        <v>32</v>
      </c>
      <c r="E62" s="410">
        <v>46</v>
      </c>
      <c r="F62" s="403">
        <v>1472</v>
      </c>
      <c r="G62" s="602">
        <f t="shared" si="0"/>
        <v>1472</v>
      </c>
      <c r="H62" s="603"/>
      <c r="I62" s="603"/>
      <c r="J62" s="514">
        <v>1472</v>
      </c>
    </row>
    <row r="63" spans="1:10" s="17" customFormat="1" ht="12.75">
      <c r="A63" s="18" t="s">
        <v>252</v>
      </c>
      <c r="B63" s="125"/>
      <c r="C63" s="16"/>
      <c r="D63" s="428"/>
      <c r="E63" s="412"/>
      <c r="F63" s="407">
        <v>3514.415</v>
      </c>
      <c r="G63" s="604"/>
      <c r="H63" s="605"/>
      <c r="I63" s="605"/>
      <c r="J63" s="517">
        <v>3514.415</v>
      </c>
    </row>
    <row r="64" spans="1:10" s="17" customFormat="1" ht="12.75">
      <c r="A64" s="113">
        <v>244</v>
      </c>
      <c r="B64" s="384" t="s">
        <v>169</v>
      </c>
      <c r="C64" s="112" t="s">
        <v>256</v>
      </c>
      <c r="D64" s="427">
        <v>8</v>
      </c>
      <c r="E64" s="410">
        <v>300</v>
      </c>
      <c r="F64" s="403">
        <v>2400</v>
      </c>
      <c r="G64" s="602">
        <f t="shared" si="0"/>
        <v>2400</v>
      </c>
      <c r="H64" s="603"/>
      <c r="I64" s="603"/>
      <c r="J64" s="514">
        <v>2400</v>
      </c>
    </row>
    <row r="65" spans="1:10" s="17" customFormat="1" ht="12.75">
      <c r="A65" s="21" t="s">
        <v>259</v>
      </c>
      <c r="B65" s="386"/>
      <c r="C65" s="16"/>
      <c r="D65" s="428"/>
      <c r="E65" s="412"/>
      <c r="F65" s="412">
        <v>2400</v>
      </c>
      <c r="G65" s="604"/>
      <c r="H65" s="605"/>
      <c r="I65" s="605"/>
      <c r="J65" s="517">
        <v>2400</v>
      </c>
    </row>
    <row r="66" spans="1:10" s="17" customFormat="1" ht="12.75">
      <c r="A66" s="115">
        <v>254</v>
      </c>
      <c r="B66" s="390" t="s">
        <v>166</v>
      </c>
      <c r="C66" s="391" t="s">
        <v>262</v>
      </c>
      <c r="D66" s="427">
        <v>22</v>
      </c>
      <c r="E66" s="410">
        <v>69</v>
      </c>
      <c r="F66" s="403">
        <v>1518</v>
      </c>
      <c r="G66" s="602">
        <f t="shared" si="0"/>
        <v>1518</v>
      </c>
      <c r="H66" s="603"/>
      <c r="I66" s="603"/>
      <c r="J66" s="514">
        <v>1518</v>
      </c>
    </row>
    <row r="67" spans="1:10" s="17" customFormat="1" ht="12.75">
      <c r="A67" s="115">
        <v>254</v>
      </c>
      <c r="B67" s="390" t="s">
        <v>166</v>
      </c>
      <c r="C67" s="391" t="s">
        <v>263</v>
      </c>
      <c r="D67" s="427">
        <v>13</v>
      </c>
      <c r="E67" s="410">
        <v>17.25</v>
      </c>
      <c r="F67" s="403">
        <v>224.25</v>
      </c>
      <c r="G67" s="602">
        <f t="shared" si="0"/>
        <v>224.25</v>
      </c>
      <c r="H67" s="603"/>
      <c r="I67" s="603"/>
      <c r="J67" s="514">
        <v>224.25</v>
      </c>
    </row>
    <row r="68" spans="1:10" s="17" customFormat="1" ht="12.75">
      <c r="A68" s="18" t="s">
        <v>266</v>
      </c>
      <c r="B68" s="125"/>
      <c r="C68" s="16"/>
      <c r="D68" s="428"/>
      <c r="E68" s="412"/>
      <c r="F68" s="407">
        <v>1742.25</v>
      </c>
      <c r="G68" s="604"/>
      <c r="H68" s="605"/>
      <c r="I68" s="605"/>
      <c r="J68" s="517">
        <v>1742.25</v>
      </c>
    </row>
    <row r="69" spans="1:10" s="17" customFormat="1" ht="12.75">
      <c r="A69" s="113">
        <v>255</v>
      </c>
      <c r="B69" s="384" t="s">
        <v>169</v>
      </c>
      <c r="C69" s="112" t="s">
        <v>267</v>
      </c>
      <c r="D69" s="427">
        <v>3</v>
      </c>
      <c r="E69" s="410">
        <v>18.4</v>
      </c>
      <c r="F69" s="403">
        <v>55.2</v>
      </c>
      <c r="G69" s="602">
        <f t="shared" si="0"/>
        <v>55.2</v>
      </c>
      <c r="H69" s="603"/>
      <c r="I69" s="603"/>
      <c r="J69" s="514">
        <v>55.2</v>
      </c>
    </row>
    <row r="70" spans="1:10" s="17" customFormat="1" ht="12.75">
      <c r="A70" s="113">
        <v>255</v>
      </c>
      <c r="B70" s="384" t="s">
        <v>166</v>
      </c>
      <c r="C70" s="112" t="s">
        <v>271</v>
      </c>
      <c r="D70" s="427">
        <v>1</v>
      </c>
      <c r="E70" s="435">
        <v>158.4</v>
      </c>
      <c r="F70" s="403">
        <v>158.4</v>
      </c>
      <c r="G70" s="602">
        <f t="shared" si="0"/>
        <v>158.4</v>
      </c>
      <c r="H70" s="603"/>
      <c r="I70" s="603"/>
      <c r="J70" s="514">
        <v>158.4</v>
      </c>
    </row>
    <row r="71" spans="1:10" s="17" customFormat="1" ht="12.75">
      <c r="A71" s="18" t="s">
        <v>272</v>
      </c>
      <c r="B71" s="125"/>
      <c r="C71" s="16"/>
      <c r="D71" s="428"/>
      <c r="E71" s="412"/>
      <c r="F71" s="407">
        <v>213.6</v>
      </c>
      <c r="G71" s="604"/>
      <c r="H71" s="605"/>
      <c r="I71" s="605"/>
      <c r="J71" s="517">
        <v>213.6</v>
      </c>
    </row>
    <row r="72" spans="1:10" s="17" customFormat="1" ht="12.75">
      <c r="A72" s="113">
        <v>256</v>
      </c>
      <c r="B72" s="384" t="s">
        <v>260</v>
      </c>
      <c r="C72" s="112" t="s">
        <v>273</v>
      </c>
      <c r="D72" s="427">
        <v>8143</v>
      </c>
      <c r="E72" s="410">
        <v>4.6</v>
      </c>
      <c r="F72" s="403">
        <v>37457.8</v>
      </c>
      <c r="G72" s="602">
        <f t="shared" si="0"/>
        <v>37457.8</v>
      </c>
      <c r="H72" s="603"/>
      <c r="I72" s="603"/>
      <c r="J72" s="514">
        <v>37457.8</v>
      </c>
    </row>
    <row r="73" spans="1:10" s="17" customFormat="1" ht="12.75">
      <c r="A73" s="113">
        <v>256</v>
      </c>
      <c r="B73" s="384" t="s">
        <v>260</v>
      </c>
      <c r="C73" s="112" t="s">
        <v>274</v>
      </c>
      <c r="D73" s="427">
        <v>65</v>
      </c>
      <c r="E73" s="410">
        <v>46</v>
      </c>
      <c r="F73" s="403">
        <v>2990</v>
      </c>
      <c r="G73" s="602">
        <f t="shared" si="0"/>
        <v>2990</v>
      </c>
      <c r="H73" s="603"/>
      <c r="I73" s="603"/>
      <c r="J73" s="514">
        <v>2990</v>
      </c>
    </row>
    <row r="74" spans="1:10" s="17" customFormat="1" ht="12.75">
      <c r="A74" s="18" t="s">
        <v>275</v>
      </c>
      <c r="B74" s="125"/>
      <c r="C74" s="16"/>
      <c r="D74" s="428"/>
      <c r="E74" s="412"/>
      <c r="F74" s="407">
        <v>40447.8</v>
      </c>
      <c r="G74" s="604"/>
      <c r="H74" s="605"/>
      <c r="I74" s="605"/>
      <c r="J74" s="517">
        <v>40447.8</v>
      </c>
    </row>
    <row r="75" spans="1:10" s="17" customFormat="1" ht="12.75">
      <c r="A75" s="113">
        <v>258</v>
      </c>
      <c r="B75" s="384" t="s">
        <v>169</v>
      </c>
      <c r="C75" s="112" t="s">
        <v>276</v>
      </c>
      <c r="D75" s="427">
        <v>10000</v>
      </c>
      <c r="E75" s="435">
        <v>0.3</v>
      </c>
      <c r="F75" s="403">
        <v>3000</v>
      </c>
      <c r="G75" s="602">
        <f aca="true" t="shared" si="1" ref="G75:G137">+F75</f>
        <v>3000</v>
      </c>
      <c r="H75" s="603"/>
      <c r="I75" s="603"/>
      <c r="J75" s="514">
        <v>3000</v>
      </c>
    </row>
    <row r="76" spans="1:10" s="17" customFormat="1" ht="12.75">
      <c r="A76" s="113">
        <v>258</v>
      </c>
      <c r="B76" s="384" t="s">
        <v>169</v>
      </c>
      <c r="C76" s="112" t="s">
        <v>280</v>
      </c>
      <c r="D76" s="427">
        <v>3400</v>
      </c>
      <c r="E76" s="435">
        <v>0.8</v>
      </c>
      <c r="F76" s="403">
        <v>2720</v>
      </c>
      <c r="G76" s="602">
        <f t="shared" si="1"/>
        <v>2720</v>
      </c>
      <c r="H76" s="603"/>
      <c r="I76" s="603"/>
      <c r="J76" s="514">
        <v>2720</v>
      </c>
    </row>
    <row r="77" spans="1:10" s="17" customFormat="1" ht="12.75">
      <c r="A77" s="113">
        <v>258</v>
      </c>
      <c r="B77" s="384" t="s">
        <v>169</v>
      </c>
      <c r="C77" s="112" t="s">
        <v>281</v>
      </c>
      <c r="D77" s="427">
        <v>1000</v>
      </c>
      <c r="E77" s="435">
        <v>2.5</v>
      </c>
      <c r="F77" s="403">
        <v>2500</v>
      </c>
      <c r="G77" s="602">
        <f t="shared" si="1"/>
        <v>2500</v>
      </c>
      <c r="H77" s="603"/>
      <c r="I77" s="603"/>
      <c r="J77" s="514">
        <v>2500</v>
      </c>
    </row>
    <row r="78" spans="1:10" s="17" customFormat="1" ht="12.75">
      <c r="A78" s="21" t="s">
        <v>284</v>
      </c>
      <c r="B78" s="125"/>
      <c r="C78" s="16"/>
      <c r="D78" s="428"/>
      <c r="E78" s="412"/>
      <c r="F78" s="412">
        <v>8220</v>
      </c>
      <c r="G78" s="604"/>
      <c r="H78" s="605"/>
      <c r="I78" s="605"/>
      <c r="J78" s="517">
        <v>8220</v>
      </c>
    </row>
    <row r="79" spans="1:11" s="17" customFormat="1" ht="12.75">
      <c r="A79" s="116">
        <v>279</v>
      </c>
      <c r="B79" s="392" t="s">
        <v>285</v>
      </c>
      <c r="C79" s="117" t="s">
        <v>295</v>
      </c>
      <c r="D79" s="427">
        <v>200</v>
      </c>
      <c r="E79" s="410">
        <v>9.2</v>
      </c>
      <c r="F79" s="414">
        <v>1840</v>
      </c>
      <c r="G79" s="602">
        <f t="shared" si="1"/>
        <v>1840</v>
      </c>
      <c r="H79" s="603"/>
      <c r="I79" s="603"/>
      <c r="J79" s="514">
        <v>1840</v>
      </c>
      <c r="K79" s="233"/>
    </row>
    <row r="80" spans="1:11" s="17" customFormat="1" ht="12.75">
      <c r="A80" s="118">
        <v>279</v>
      </c>
      <c r="B80" s="392" t="s">
        <v>285</v>
      </c>
      <c r="C80" s="117" t="s">
        <v>296</v>
      </c>
      <c r="D80" s="427">
        <v>31</v>
      </c>
      <c r="E80" s="410">
        <v>161</v>
      </c>
      <c r="F80" s="414">
        <v>4991</v>
      </c>
      <c r="G80" s="602">
        <f t="shared" si="1"/>
        <v>4991</v>
      </c>
      <c r="H80" s="603"/>
      <c r="I80" s="603"/>
      <c r="J80" s="514">
        <v>4991</v>
      </c>
      <c r="K80" s="233"/>
    </row>
    <row r="81" spans="1:11" s="17" customFormat="1" ht="12.75">
      <c r="A81" s="26" t="s">
        <v>297</v>
      </c>
      <c r="B81" s="393"/>
      <c r="C81" s="22"/>
      <c r="D81" s="428"/>
      <c r="E81" s="412"/>
      <c r="F81" s="417">
        <v>6831</v>
      </c>
      <c r="G81" s="604"/>
      <c r="H81" s="605"/>
      <c r="I81" s="605"/>
      <c r="J81" s="517">
        <v>6831</v>
      </c>
      <c r="K81" s="233"/>
    </row>
    <row r="82" spans="1:10" s="17" customFormat="1" ht="12.75">
      <c r="A82" s="113">
        <v>291</v>
      </c>
      <c r="B82" s="384" t="s">
        <v>285</v>
      </c>
      <c r="C82" s="112" t="s">
        <v>298</v>
      </c>
      <c r="D82" s="427">
        <v>54</v>
      </c>
      <c r="E82" s="410">
        <v>6.325</v>
      </c>
      <c r="F82" s="403">
        <v>341.55</v>
      </c>
      <c r="G82" s="602">
        <f t="shared" si="1"/>
        <v>341.55</v>
      </c>
      <c r="H82" s="603"/>
      <c r="I82" s="603"/>
      <c r="J82" s="514">
        <v>341.55</v>
      </c>
    </row>
    <row r="83" spans="1:10" s="17" customFormat="1" ht="12.75">
      <c r="A83" s="113">
        <v>291</v>
      </c>
      <c r="B83" s="384" t="s">
        <v>285</v>
      </c>
      <c r="C83" s="112" t="s">
        <v>299</v>
      </c>
      <c r="D83" s="427">
        <v>54</v>
      </c>
      <c r="E83" s="410">
        <v>8.05</v>
      </c>
      <c r="F83" s="403">
        <v>434.7</v>
      </c>
      <c r="G83" s="602">
        <f t="shared" si="1"/>
        <v>434.7</v>
      </c>
      <c r="H83" s="603"/>
      <c r="I83" s="603"/>
      <c r="J83" s="514">
        <v>434.7</v>
      </c>
    </row>
    <row r="84" spans="1:10" s="17" customFormat="1" ht="12.75">
      <c r="A84" s="113">
        <v>291</v>
      </c>
      <c r="B84" s="384" t="s">
        <v>260</v>
      </c>
      <c r="C84" s="112" t="s">
        <v>262</v>
      </c>
      <c r="D84" s="427">
        <v>55</v>
      </c>
      <c r="E84" s="410">
        <v>6.9</v>
      </c>
      <c r="F84" s="403">
        <v>379.5</v>
      </c>
      <c r="G84" s="602">
        <f t="shared" si="1"/>
        <v>379.5</v>
      </c>
      <c r="H84" s="603"/>
      <c r="I84" s="603"/>
      <c r="J84" s="514">
        <v>379.5</v>
      </c>
    </row>
    <row r="85" spans="1:10" s="17" customFormat="1" ht="12.75">
      <c r="A85" s="113">
        <v>291</v>
      </c>
      <c r="B85" s="384" t="s">
        <v>300</v>
      </c>
      <c r="C85" s="112" t="s">
        <v>301</v>
      </c>
      <c r="D85" s="427">
        <v>55</v>
      </c>
      <c r="E85" s="410">
        <v>5.75</v>
      </c>
      <c r="F85" s="403">
        <v>316.25</v>
      </c>
      <c r="G85" s="602">
        <f t="shared" si="1"/>
        <v>316.25</v>
      </c>
      <c r="H85" s="603"/>
      <c r="I85" s="603"/>
      <c r="J85" s="514">
        <v>316.25</v>
      </c>
    </row>
    <row r="86" spans="1:10" s="17" customFormat="1" ht="12.75">
      <c r="A86" s="113">
        <v>291</v>
      </c>
      <c r="B86" s="384" t="s">
        <v>285</v>
      </c>
      <c r="C86" s="112" t="s">
        <v>302</v>
      </c>
      <c r="D86" s="427">
        <v>45</v>
      </c>
      <c r="E86" s="410">
        <v>11.5</v>
      </c>
      <c r="F86" s="403">
        <v>517.5</v>
      </c>
      <c r="G86" s="602">
        <f t="shared" si="1"/>
        <v>517.5</v>
      </c>
      <c r="H86" s="603"/>
      <c r="I86" s="603"/>
      <c r="J86" s="514">
        <v>517.5</v>
      </c>
    </row>
    <row r="87" spans="1:10" s="17" customFormat="1" ht="12.75">
      <c r="A87" s="113">
        <v>291</v>
      </c>
      <c r="B87" s="384" t="s">
        <v>285</v>
      </c>
      <c r="C87" s="112" t="s">
        <v>303</v>
      </c>
      <c r="D87" s="427">
        <v>40</v>
      </c>
      <c r="E87" s="410">
        <v>6.9</v>
      </c>
      <c r="F87" s="403">
        <v>276</v>
      </c>
      <c r="G87" s="602">
        <f t="shared" si="1"/>
        <v>276</v>
      </c>
      <c r="H87" s="603"/>
      <c r="I87" s="603"/>
      <c r="J87" s="514">
        <v>276</v>
      </c>
    </row>
    <row r="88" spans="1:10" s="17" customFormat="1" ht="12.75">
      <c r="A88" s="113">
        <v>291</v>
      </c>
      <c r="B88" s="384" t="s">
        <v>285</v>
      </c>
      <c r="C88" s="112" t="s">
        <v>304</v>
      </c>
      <c r="D88" s="427">
        <v>20</v>
      </c>
      <c r="E88" s="410">
        <v>12.65</v>
      </c>
      <c r="F88" s="403">
        <v>253</v>
      </c>
      <c r="G88" s="602">
        <f t="shared" si="1"/>
        <v>253</v>
      </c>
      <c r="H88" s="603"/>
      <c r="I88" s="603"/>
      <c r="J88" s="514">
        <v>253</v>
      </c>
    </row>
    <row r="89" spans="1:10" s="17" customFormat="1" ht="12.75">
      <c r="A89" s="113">
        <v>291</v>
      </c>
      <c r="B89" s="384" t="s">
        <v>285</v>
      </c>
      <c r="C89" s="112" t="s">
        <v>305</v>
      </c>
      <c r="D89" s="427">
        <v>50</v>
      </c>
      <c r="E89" s="410">
        <v>3.45</v>
      </c>
      <c r="F89" s="403">
        <v>172.5</v>
      </c>
      <c r="G89" s="602">
        <f t="shared" si="1"/>
        <v>172.5</v>
      </c>
      <c r="H89" s="603"/>
      <c r="I89" s="603"/>
      <c r="J89" s="514">
        <v>172.5</v>
      </c>
    </row>
    <row r="90" spans="1:10" s="17" customFormat="1" ht="12.75">
      <c r="A90" s="113">
        <v>291</v>
      </c>
      <c r="B90" s="384" t="s">
        <v>285</v>
      </c>
      <c r="C90" s="112" t="s">
        <v>306</v>
      </c>
      <c r="D90" s="427">
        <v>50</v>
      </c>
      <c r="E90" s="410">
        <v>5.75</v>
      </c>
      <c r="F90" s="403">
        <v>287.5</v>
      </c>
      <c r="G90" s="602">
        <f t="shared" si="1"/>
        <v>287.5</v>
      </c>
      <c r="H90" s="603"/>
      <c r="I90" s="603"/>
      <c r="J90" s="514">
        <v>287.5</v>
      </c>
    </row>
    <row r="91" spans="1:10" s="17" customFormat="1" ht="12.75">
      <c r="A91" s="113">
        <v>291</v>
      </c>
      <c r="B91" s="384" t="s">
        <v>285</v>
      </c>
      <c r="C91" s="112" t="s">
        <v>307</v>
      </c>
      <c r="D91" s="427">
        <v>60</v>
      </c>
      <c r="E91" s="410">
        <v>5.175</v>
      </c>
      <c r="F91" s="403">
        <v>310.5</v>
      </c>
      <c r="G91" s="602">
        <f t="shared" si="1"/>
        <v>310.5</v>
      </c>
      <c r="H91" s="603"/>
      <c r="I91" s="603"/>
      <c r="J91" s="514">
        <v>310.5</v>
      </c>
    </row>
    <row r="92" spans="1:10" s="17" customFormat="1" ht="12.75">
      <c r="A92" s="21" t="s">
        <v>308</v>
      </c>
      <c r="B92" s="386"/>
      <c r="C92" s="16"/>
      <c r="D92" s="428"/>
      <c r="E92" s="412"/>
      <c r="F92" s="407">
        <v>3289</v>
      </c>
      <c r="G92" s="604"/>
      <c r="H92" s="605"/>
      <c r="I92" s="605"/>
      <c r="J92" s="517">
        <v>3289</v>
      </c>
    </row>
    <row r="93" spans="1:10" s="17" customFormat="1" ht="12.75">
      <c r="A93" s="113">
        <v>292</v>
      </c>
      <c r="B93" s="384" t="s">
        <v>309</v>
      </c>
      <c r="C93" s="112" t="s">
        <v>310</v>
      </c>
      <c r="D93" s="427">
        <v>21</v>
      </c>
      <c r="E93" s="419">
        <v>39.1</v>
      </c>
      <c r="F93" s="403">
        <v>821.1</v>
      </c>
      <c r="G93" s="602">
        <f t="shared" si="1"/>
        <v>821.1</v>
      </c>
      <c r="H93" s="603"/>
      <c r="I93" s="603"/>
      <c r="J93" s="514">
        <v>821.1</v>
      </c>
    </row>
    <row r="94" spans="1:10" s="17" customFormat="1" ht="12.75">
      <c r="A94" s="113">
        <v>292</v>
      </c>
      <c r="B94" s="384" t="s">
        <v>309</v>
      </c>
      <c r="C94" s="112" t="s">
        <v>311</v>
      </c>
      <c r="D94" s="427">
        <v>16</v>
      </c>
      <c r="E94" s="419">
        <v>87.4</v>
      </c>
      <c r="F94" s="403">
        <v>1398.4</v>
      </c>
      <c r="G94" s="602">
        <f t="shared" si="1"/>
        <v>1398.4</v>
      </c>
      <c r="H94" s="603"/>
      <c r="I94" s="603"/>
      <c r="J94" s="514">
        <v>1398.4</v>
      </c>
    </row>
    <row r="95" spans="1:10" s="17" customFormat="1" ht="12.75">
      <c r="A95" s="113">
        <v>292</v>
      </c>
      <c r="B95" s="384" t="s">
        <v>309</v>
      </c>
      <c r="C95" s="112" t="s">
        <v>314</v>
      </c>
      <c r="D95" s="427">
        <v>100</v>
      </c>
      <c r="E95" s="419">
        <v>2.8175</v>
      </c>
      <c r="F95" s="403">
        <v>281.75</v>
      </c>
      <c r="G95" s="602">
        <f t="shared" si="1"/>
        <v>281.75</v>
      </c>
      <c r="H95" s="603"/>
      <c r="I95" s="603"/>
      <c r="J95" s="514">
        <v>281.75</v>
      </c>
    </row>
    <row r="96" spans="1:10" s="17" customFormat="1" ht="12.75">
      <c r="A96" s="113">
        <v>292</v>
      </c>
      <c r="B96" s="384" t="s">
        <v>309</v>
      </c>
      <c r="C96" s="112" t="s">
        <v>315</v>
      </c>
      <c r="D96" s="427">
        <v>5</v>
      </c>
      <c r="E96" s="419">
        <v>20.125</v>
      </c>
      <c r="F96" s="403">
        <v>100.625</v>
      </c>
      <c r="G96" s="602">
        <f t="shared" si="1"/>
        <v>100.625</v>
      </c>
      <c r="H96" s="603"/>
      <c r="I96" s="603"/>
      <c r="J96" s="514">
        <v>100.625</v>
      </c>
    </row>
    <row r="97" spans="1:10" s="17" customFormat="1" ht="24">
      <c r="A97" s="113">
        <v>292</v>
      </c>
      <c r="B97" s="384" t="s">
        <v>309</v>
      </c>
      <c r="C97" s="112" t="s">
        <v>316</v>
      </c>
      <c r="D97" s="427">
        <v>6</v>
      </c>
      <c r="E97" s="419">
        <v>8.728499999999999</v>
      </c>
      <c r="F97" s="403">
        <v>52.370999999999995</v>
      </c>
      <c r="G97" s="602">
        <f t="shared" si="1"/>
        <v>52.370999999999995</v>
      </c>
      <c r="H97" s="603"/>
      <c r="I97" s="603"/>
      <c r="J97" s="514">
        <v>52.370999999999995</v>
      </c>
    </row>
    <row r="98" spans="1:10" s="17" customFormat="1" ht="24">
      <c r="A98" s="113">
        <v>292</v>
      </c>
      <c r="B98" s="384" t="s">
        <v>309</v>
      </c>
      <c r="C98" s="112" t="s">
        <v>317</v>
      </c>
      <c r="D98" s="427">
        <v>25</v>
      </c>
      <c r="E98" s="419">
        <v>13.616</v>
      </c>
      <c r="F98" s="403">
        <v>340.4</v>
      </c>
      <c r="G98" s="602">
        <f t="shared" si="1"/>
        <v>340.4</v>
      </c>
      <c r="H98" s="603"/>
      <c r="I98" s="603"/>
      <c r="J98" s="514">
        <v>340.4</v>
      </c>
    </row>
    <row r="99" spans="1:10" s="17" customFormat="1" ht="12.75">
      <c r="A99" s="113">
        <v>292</v>
      </c>
      <c r="B99" s="384" t="s">
        <v>323</v>
      </c>
      <c r="C99" s="112" t="s">
        <v>325</v>
      </c>
      <c r="D99" s="427">
        <v>3</v>
      </c>
      <c r="E99" s="419">
        <v>3.1739999999999995</v>
      </c>
      <c r="F99" s="403">
        <v>9.521999999999998</v>
      </c>
      <c r="G99" s="602">
        <f t="shared" si="1"/>
        <v>9.521999999999998</v>
      </c>
      <c r="H99" s="603"/>
      <c r="I99" s="603"/>
      <c r="J99" s="514">
        <v>9.521999999999998</v>
      </c>
    </row>
    <row r="100" spans="1:10" s="17" customFormat="1" ht="12.75">
      <c r="A100" s="113">
        <v>292</v>
      </c>
      <c r="B100" s="384" t="s">
        <v>323</v>
      </c>
      <c r="C100" s="112" t="s">
        <v>326</v>
      </c>
      <c r="D100" s="427">
        <v>3</v>
      </c>
      <c r="E100" s="419">
        <v>11.258499999999998</v>
      </c>
      <c r="F100" s="403">
        <v>33.775499999999994</v>
      </c>
      <c r="G100" s="602">
        <f t="shared" si="1"/>
        <v>33.775499999999994</v>
      </c>
      <c r="H100" s="603"/>
      <c r="I100" s="603"/>
      <c r="J100" s="514">
        <v>33.775499999999994</v>
      </c>
    </row>
    <row r="101" spans="1:10" s="17" customFormat="1" ht="12.75">
      <c r="A101" s="113">
        <v>292</v>
      </c>
      <c r="B101" s="384" t="s">
        <v>309</v>
      </c>
      <c r="C101" s="112" t="s">
        <v>327</v>
      </c>
      <c r="D101" s="427">
        <v>14</v>
      </c>
      <c r="E101" s="419">
        <v>23.36915</v>
      </c>
      <c r="F101" s="403">
        <v>327.16810000000004</v>
      </c>
      <c r="G101" s="602">
        <f t="shared" si="1"/>
        <v>327.16810000000004</v>
      </c>
      <c r="H101" s="603"/>
      <c r="I101" s="603"/>
      <c r="J101" s="514">
        <v>327.16810000000004</v>
      </c>
    </row>
    <row r="102" spans="1:10" s="17" customFormat="1" ht="24">
      <c r="A102" s="113">
        <v>292</v>
      </c>
      <c r="B102" s="384" t="s">
        <v>328</v>
      </c>
      <c r="C102" s="112" t="s">
        <v>329</v>
      </c>
      <c r="D102" s="427">
        <v>30</v>
      </c>
      <c r="E102" s="419">
        <v>39.721</v>
      </c>
      <c r="F102" s="403">
        <v>1191.63</v>
      </c>
      <c r="G102" s="602">
        <f t="shared" si="1"/>
        <v>1191.63</v>
      </c>
      <c r="H102" s="603"/>
      <c r="I102" s="603"/>
      <c r="J102" s="514">
        <v>1191.63</v>
      </c>
    </row>
    <row r="103" spans="1:10" s="17" customFormat="1" ht="24">
      <c r="A103" s="113">
        <v>292</v>
      </c>
      <c r="B103" s="384" t="s">
        <v>309</v>
      </c>
      <c r="C103" s="112" t="s">
        <v>330</v>
      </c>
      <c r="D103" s="427">
        <v>101</v>
      </c>
      <c r="E103" s="419">
        <v>15.525</v>
      </c>
      <c r="F103" s="403">
        <v>1568.025</v>
      </c>
      <c r="G103" s="602">
        <f t="shared" si="1"/>
        <v>1568.025</v>
      </c>
      <c r="H103" s="603"/>
      <c r="I103" s="603"/>
      <c r="J103" s="514">
        <v>1568.025</v>
      </c>
    </row>
    <row r="104" spans="1:10" s="17" customFormat="1" ht="12.75">
      <c r="A104" s="113">
        <v>292</v>
      </c>
      <c r="B104" s="384" t="s">
        <v>309</v>
      </c>
      <c r="C104" s="112" t="s">
        <v>331</v>
      </c>
      <c r="D104" s="427">
        <v>120</v>
      </c>
      <c r="E104" s="419">
        <v>27.0825</v>
      </c>
      <c r="F104" s="403">
        <v>3249.9</v>
      </c>
      <c r="G104" s="602">
        <f t="shared" si="1"/>
        <v>3249.9</v>
      </c>
      <c r="H104" s="603"/>
      <c r="I104" s="603"/>
      <c r="J104" s="514">
        <v>3249.9</v>
      </c>
    </row>
    <row r="105" spans="1:10" s="17" customFormat="1" ht="24">
      <c r="A105" s="113">
        <v>292</v>
      </c>
      <c r="B105" s="384" t="s">
        <v>309</v>
      </c>
      <c r="C105" s="112" t="s">
        <v>333</v>
      </c>
      <c r="D105" s="427">
        <v>150</v>
      </c>
      <c r="E105" s="419">
        <v>24.529499999999995</v>
      </c>
      <c r="F105" s="403">
        <v>3679.4249999999993</v>
      </c>
      <c r="G105" s="602">
        <f t="shared" si="1"/>
        <v>3679.4249999999993</v>
      </c>
      <c r="H105" s="603"/>
      <c r="I105" s="603"/>
      <c r="J105" s="514">
        <v>3679.4249999999993</v>
      </c>
    </row>
    <row r="106" spans="1:10" s="17" customFormat="1" ht="12.75">
      <c r="A106" s="113">
        <v>292</v>
      </c>
      <c r="B106" s="384" t="s">
        <v>334</v>
      </c>
      <c r="C106" s="112" t="s">
        <v>336</v>
      </c>
      <c r="D106" s="427">
        <v>15</v>
      </c>
      <c r="E106" s="419">
        <v>62.1</v>
      </c>
      <c r="F106" s="403">
        <v>931.5</v>
      </c>
      <c r="G106" s="602">
        <f t="shared" si="1"/>
        <v>931.5</v>
      </c>
      <c r="H106" s="603"/>
      <c r="I106" s="603"/>
      <c r="J106" s="514">
        <v>931.5</v>
      </c>
    </row>
    <row r="107" spans="1:10" s="17" customFormat="1" ht="12.75">
      <c r="A107" s="113">
        <v>292</v>
      </c>
      <c r="B107" s="384" t="s">
        <v>334</v>
      </c>
      <c r="C107" s="112" t="s">
        <v>337</v>
      </c>
      <c r="D107" s="427">
        <v>15</v>
      </c>
      <c r="E107" s="419">
        <v>62.1</v>
      </c>
      <c r="F107" s="403">
        <v>931.5</v>
      </c>
      <c r="G107" s="602">
        <f t="shared" si="1"/>
        <v>931.5</v>
      </c>
      <c r="H107" s="603"/>
      <c r="I107" s="603"/>
      <c r="J107" s="514">
        <v>931.5</v>
      </c>
    </row>
    <row r="108" spans="1:10" s="17" customFormat="1" ht="12.75">
      <c r="A108" s="113">
        <v>292</v>
      </c>
      <c r="B108" s="384" t="s">
        <v>334</v>
      </c>
      <c r="C108" s="112" t="s">
        <v>338</v>
      </c>
      <c r="D108" s="427">
        <v>1</v>
      </c>
      <c r="E108" s="419">
        <v>62.1</v>
      </c>
      <c r="F108" s="403">
        <v>62.1</v>
      </c>
      <c r="G108" s="602">
        <f t="shared" si="1"/>
        <v>62.1</v>
      </c>
      <c r="H108" s="603"/>
      <c r="I108" s="603"/>
      <c r="J108" s="514">
        <v>62.1</v>
      </c>
    </row>
    <row r="109" spans="1:10" s="17" customFormat="1" ht="12.75">
      <c r="A109" s="113">
        <v>292</v>
      </c>
      <c r="B109" s="384" t="s">
        <v>334</v>
      </c>
      <c r="C109" s="112" t="s">
        <v>339</v>
      </c>
      <c r="D109" s="427">
        <v>1</v>
      </c>
      <c r="E109" s="419">
        <v>62.1</v>
      </c>
      <c r="F109" s="403">
        <v>62.1</v>
      </c>
      <c r="G109" s="602">
        <f t="shared" si="1"/>
        <v>62.1</v>
      </c>
      <c r="H109" s="603"/>
      <c r="I109" s="603"/>
      <c r="J109" s="514">
        <v>62.1</v>
      </c>
    </row>
    <row r="110" spans="1:10" s="17" customFormat="1" ht="12.75">
      <c r="A110" s="113">
        <v>292</v>
      </c>
      <c r="B110" s="384" t="s">
        <v>340</v>
      </c>
      <c r="C110" s="112" t="s">
        <v>341</v>
      </c>
      <c r="D110" s="427">
        <v>4</v>
      </c>
      <c r="E110" s="419">
        <v>10.925</v>
      </c>
      <c r="F110" s="403">
        <v>43.7</v>
      </c>
      <c r="G110" s="602">
        <f t="shared" si="1"/>
        <v>43.7</v>
      </c>
      <c r="H110" s="603"/>
      <c r="I110" s="603"/>
      <c r="J110" s="514">
        <v>43.7</v>
      </c>
    </row>
    <row r="111" spans="1:10" s="17" customFormat="1" ht="12.75">
      <c r="A111" s="113">
        <v>292</v>
      </c>
      <c r="B111" s="384" t="s">
        <v>340</v>
      </c>
      <c r="C111" s="112" t="s">
        <v>342</v>
      </c>
      <c r="D111" s="427">
        <v>4</v>
      </c>
      <c r="E111" s="419">
        <v>6.9</v>
      </c>
      <c r="F111" s="403">
        <v>27.6</v>
      </c>
      <c r="G111" s="602">
        <f t="shared" si="1"/>
        <v>27.6</v>
      </c>
      <c r="H111" s="603"/>
      <c r="I111" s="603"/>
      <c r="J111" s="514">
        <v>27.6</v>
      </c>
    </row>
    <row r="112" spans="1:10" s="17" customFormat="1" ht="12.75">
      <c r="A112" s="113">
        <v>292</v>
      </c>
      <c r="B112" s="384" t="s">
        <v>340</v>
      </c>
      <c r="C112" s="112" t="s">
        <v>343</v>
      </c>
      <c r="D112" s="427">
        <v>3</v>
      </c>
      <c r="E112" s="419">
        <v>8.05</v>
      </c>
      <c r="F112" s="403">
        <v>24.15</v>
      </c>
      <c r="G112" s="602">
        <f t="shared" si="1"/>
        <v>24.15</v>
      </c>
      <c r="H112" s="603"/>
      <c r="I112" s="603"/>
      <c r="J112" s="514">
        <v>24.15</v>
      </c>
    </row>
    <row r="113" spans="1:10" s="17" customFormat="1" ht="12.75">
      <c r="A113" s="113">
        <v>292</v>
      </c>
      <c r="B113" s="384" t="s">
        <v>340</v>
      </c>
      <c r="C113" s="112" t="s">
        <v>344</v>
      </c>
      <c r="D113" s="427">
        <v>3</v>
      </c>
      <c r="E113" s="419">
        <v>9.2</v>
      </c>
      <c r="F113" s="403">
        <v>27.6</v>
      </c>
      <c r="G113" s="602">
        <f t="shared" si="1"/>
        <v>27.6</v>
      </c>
      <c r="H113" s="603"/>
      <c r="I113" s="603"/>
      <c r="J113" s="514">
        <v>27.6</v>
      </c>
    </row>
    <row r="114" spans="1:10" s="17" customFormat="1" ht="12.75">
      <c r="A114" s="113">
        <v>292</v>
      </c>
      <c r="B114" s="384" t="s">
        <v>334</v>
      </c>
      <c r="C114" s="112" t="s">
        <v>345</v>
      </c>
      <c r="D114" s="427">
        <v>6</v>
      </c>
      <c r="E114" s="419">
        <v>20.7</v>
      </c>
      <c r="F114" s="403">
        <v>124.2</v>
      </c>
      <c r="G114" s="602">
        <f t="shared" si="1"/>
        <v>124.2</v>
      </c>
      <c r="H114" s="603"/>
      <c r="I114" s="603"/>
      <c r="J114" s="514">
        <v>124.2</v>
      </c>
    </row>
    <row r="115" spans="1:10" s="17" customFormat="1" ht="12.75">
      <c r="A115" s="113">
        <v>292</v>
      </c>
      <c r="B115" s="384" t="s">
        <v>340</v>
      </c>
      <c r="C115" s="112" t="s">
        <v>346</v>
      </c>
      <c r="D115" s="427">
        <v>10</v>
      </c>
      <c r="E115" s="419">
        <v>5.5775</v>
      </c>
      <c r="F115" s="403">
        <v>55.775</v>
      </c>
      <c r="G115" s="602">
        <f t="shared" si="1"/>
        <v>55.775</v>
      </c>
      <c r="H115" s="603"/>
      <c r="I115" s="603"/>
      <c r="J115" s="514">
        <v>55.775</v>
      </c>
    </row>
    <row r="116" spans="1:10" s="17" customFormat="1" ht="12.75">
      <c r="A116" s="113">
        <v>292</v>
      </c>
      <c r="B116" s="394" t="s">
        <v>340</v>
      </c>
      <c r="C116" s="112" t="s">
        <v>349</v>
      </c>
      <c r="D116" s="427">
        <v>25</v>
      </c>
      <c r="E116" s="419">
        <v>1.817</v>
      </c>
      <c r="F116" s="403">
        <v>45.425</v>
      </c>
      <c r="G116" s="602">
        <f t="shared" si="1"/>
        <v>45.425</v>
      </c>
      <c r="H116" s="603"/>
      <c r="I116" s="603"/>
      <c r="J116" s="514">
        <v>45.425</v>
      </c>
    </row>
    <row r="117" spans="1:10" s="17" customFormat="1" ht="12.75">
      <c r="A117" s="113">
        <v>292</v>
      </c>
      <c r="B117" s="394" t="s">
        <v>340</v>
      </c>
      <c r="C117" s="112" t="s">
        <v>353</v>
      </c>
      <c r="D117" s="427">
        <v>15</v>
      </c>
      <c r="E117" s="419">
        <v>1.5869999999999997</v>
      </c>
      <c r="F117" s="403">
        <v>23.805</v>
      </c>
      <c r="G117" s="602">
        <f t="shared" si="1"/>
        <v>23.805</v>
      </c>
      <c r="H117" s="603"/>
      <c r="I117" s="603"/>
      <c r="J117" s="514">
        <v>23.805</v>
      </c>
    </row>
    <row r="118" spans="1:10" s="17" customFormat="1" ht="24">
      <c r="A118" s="113">
        <v>292</v>
      </c>
      <c r="B118" s="394"/>
      <c r="C118" s="112" t="s">
        <v>355</v>
      </c>
      <c r="D118" s="427">
        <v>120</v>
      </c>
      <c r="E118" s="419">
        <v>9.89</v>
      </c>
      <c r="F118" s="403">
        <v>1186.8</v>
      </c>
      <c r="G118" s="602">
        <f t="shared" si="1"/>
        <v>1186.8</v>
      </c>
      <c r="H118" s="603"/>
      <c r="I118" s="603"/>
      <c r="J118" s="514">
        <v>1186.8</v>
      </c>
    </row>
    <row r="119" spans="1:10" s="17" customFormat="1" ht="24">
      <c r="A119" s="113">
        <v>292</v>
      </c>
      <c r="B119" s="394" t="s">
        <v>347</v>
      </c>
      <c r="C119" s="112" t="s">
        <v>356</v>
      </c>
      <c r="D119" s="427">
        <v>262</v>
      </c>
      <c r="E119" s="419">
        <v>9.2</v>
      </c>
      <c r="F119" s="403">
        <v>2410.4</v>
      </c>
      <c r="G119" s="602">
        <f t="shared" si="1"/>
        <v>2410.4</v>
      </c>
      <c r="H119" s="603"/>
      <c r="I119" s="603"/>
      <c r="J119" s="514">
        <v>2410.4</v>
      </c>
    </row>
    <row r="120" spans="1:10" s="17" customFormat="1" ht="24">
      <c r="A120" s="113">
        <v>292</v>
      </c>
      <c r="B120" s="394" t="s">
        <v>347</v>
      </c>
      <c r="C120" s="112" t="s">
        <v>357</v>
      </c>
      <c r="D120" s="427">
        <v>112</v>
      </c>
      <c r="E120" s="419">
        <v>8.7745</v>
      </c>
      <c r="F120" s="403">
        <v>982.7439999999999</v>
      </c>
      <c r="G120" s="602">
        <f t="shared" si="1"/>
        <v>982.7439999999999</v>
      </c>
      <c r="H120" s="603"/>
      <c r="I120" s="603"/>
      <c r="J120" s="514">
        <v>982.7439999999999</v>
      </c>
    </row>
    <row r="121" spans="1:10" s="17" customFormat="1" ht="24">
      <c r="A121" s="113">
        <v>292</v>
      </c>
      <c r="B121" s="394" t="s">
        <v>347</v>
      </c>
      <c r="C121" s="112" t="s">
        <v>358</v>
      </c>
      <c r="D121" s="427">
        <v>112</v>
      </c>
      <c r="E121" s="419">
        <v>2.3575</v>
      </c>
      <c r="F121" s="403">
        <v>264.04</v>
      </c>
      <c r="G121" s="602">
        <f t="shared" si="1"/>
        <v>264.04</v>
      </c>
      <c r="H121" s="603"/>
      <c r="I121" s="603"/>
      <c r="J121" s="514">
        <v>264.04</v>
      </c>
    </row>
    <row r="122" spans="1:10" s="17" customFormat="1" ht="12.75">
      <c r="A122" s="113">
        <v>292</v>
      </c>
      <c r="B122" s="394" t="s">
        <v>347</v>
      </c>
      <c r="C122" s="112" t="s">
        <v>360</v>
      </c>
      <c r="D122" s="427">
        <v>10</v>
      </c>
      <c r="E122" s="419">
        <v>6.095</v>
      </c>
      <c r="F122" s="403">
        <v>60.95</v>
      </c>
      <c r="G122" s="602">
        <f t="shared" si="1"/>
        <v>60.95</v>
      </c>
      <c r="H122" s="603"/>
      <c r="I122" s="603"/>
      <c r="J122" s="514">
        <v>60.95</v>
      </c>
    </row>
    <row r="123" spans="1:10" s="17" customFormat="1" ht="24">
      <c r="A123" s="113">
        <v>292</v>
      </c>
      <c r="B123" s="394" t="s">
        <v>347</v>
      </c>
      <c r="C123" s="112" t="s">
        <v>361</v>
      </c>
      <c r="D123" s="427">
        <v>50</v>
      </c>
      <c r="E123" s="419">
        <v>1.84</v>
      </c>
      <c r="F123" s="403">
        <v>92</v>
      </c>
      <c r="G123" s="602">
        <f t="shared" si="1"/>
        <v>92</v>
      </c>
      <c r="H123" s="603"/>
      <c r="I123" s="603"/>
      <c r="J123" s="514">
        <v>92</v>
      </c>
    </row>
    <row r="124" spans="1:10" s="17" customFormat="1" ht="24">
      <c r="A124" s="113">
        <v>292</v>
      </c>
      <c r="B124" s="394" t="s">
        <v>362</v>
      </c>
      <c r="C124" s="112" t="s">
        <v>361</v>
      </c>
      <c r="D124" s="427">
        <v>150</v>
      </c>
      <c r="E124" s="419">
        <v>5.8534999999999995</v>
      </c>
      <c r="F124" s="403">
        <v>878.025</v>
      </c>
      <c r="G124" s="602">
        <f t="shared" si="1"/>
        <v>878.025</v>
      </c>
      <c r="H124" s="603"/>
      <c r="I124" s="603"/>
      <c r="J124" s="514">
        <v>878.025</v>
      </c>
    </row>
    <row r="125" spans="1:10" s="17" customFormat="1" ht="24">
      <c r="A125" s="113">
        <v>292</v>
      </c>
      <c r="B125" s="394" t="s">
        <v>347</v>
      </c>
      <c r="C125" s="112" t="s">
        <v>363</v>
      </c>
      <c r="D125" s="427">
        <v>120</v>
      </c>
      <c r="E125" s="419">
        <v>6.44</v>
      </c>
      <c r="F125" s="403">
        <v>772.8</v>
      </c>
      <c r="G125" s="602">
        <f t="shared" si="1"/>
        <v>772.8</v>
      </c>
      <c r="H125" s="603"/>
      <c r="I125" s="603"/>
      <c r="J125" s="514">
        <v>772.8</v>
      </c>
    </row>
    <row r="126" spans="1:10" s="17" customFormat="1" ht="24">
      <c r="A126" s="113">
        <v>292</v>
      </c>
      <c r="B126" s="394" t="s">
        <v>347</v>
      </c>
      <c r="C126" s="112" t="s">
        <v>364</v>
      </c>
      <c r="D126" s="427">
        <v>60</v>
      </c>
      <c r="E126" s="419">
        <v>1.3915</v>
      </c>
      <c r="F126" s="403">
        <v>83.49</v>
      </c>
      <c r="G126" s="602">
        <f t="shared" si="1"/>
        <v>83.49</v>
      </c>
      <c r="H126" s="603"/>
      <c r="I126" s="603"/>
      <c r="J126" s="514">
        <v>83.49</v>
      </c>
    </row>
    <row r="127" spans="1:10" s="17" customFormat="1" ht="12.75">
      <c r="A127" s="113">
        <v>292</v>
      </c>
      <c r="B127" s="384" t="s">
        <v>248</v>
      </c>
      <c r="C127" s="112" t="s">
        <v>365</v>
      </c>
      <c r="D127" s="427">
        <v>5</v>
      </c>
      <c r="E127" s="419">
        <v>159.6775</v>
      </c>
      <c r="F127" s="403">
        <v>798.3875</v>
      </c>
      <c r="G127" s="602">
        <f t="shared" si="1"/>
        <v>798.3875</v>
      </c>
      <c r="H127" s="603"/>
      <c r="I127" s="603"/>
      <c r="J127" s="514">
        <v>798.3875</v>
      </c>
    </row>
    <row r="128" spans="1:10" s="17" customFormat="1" ht="12.75">
      <c r="A128" s="113">
        <v>292</v>
      </c>
      <c r="B128" s="394" t="s">
        <v>347</v>
      </c>
      <c r="C128" s="112" t="s">
        <v>374</v>
      </c>
      <c r="D128" s="427">
        <v>18</v>
      </c>
      <c r="E128" s="419">
        <v>1.1844999999999999</v>
      </c>
      <c r="F128" s="403">
        <v>21.320999999999998</v>
      </c>
      <c r="G128" s="602">
        <f t="shared" si="1"/>
        <v>21.320999999999998</v>
      </c>
      <c r="H128" s="603"/>
      <c r="I128" s="603"/>
      <c r="J128" s="514">
        <v>21.320999999999998</v>
      </c>
    </row>
    <row r="129" spans="1:10" s="17" customFormat="1" ht="24">
      <c r="A129" s="113">
        <v>292</v>
      </c>
      <c r="B129" s="394" t="s">
        <v>347</v>
      </c>
      <c r="C129" s="112" t="s">
        <v>375</v>
      </c>
      <c r="D129" s="427">
        <v>13</v>
      </c>
      <c r="E129" s="419">
        <v>4.2665</v>
      </c>
      <c r="F129" s="403">
        <v>55.464499999999994</v>
      </c>
      <c r="G129" s="602">
        <f t="shared" si="1"/>
        <v>55.464499999999994</v>
      </c>
      <c r="H129" s="603"/>
      <c r="I129" s="603"/>
      <c r="J129" s="514">
        <v>55.464499999999994</v>
      </c>
    </row>
    <row r="130" spans="1:10" s="17" customFormat="1" ht="12.75">
      <c r="A130" s="113">
        <v>292</v>
      </c>
      <c r="B130" s="394" t="s">
        <v>347</v>
      </c>
      <c r="C130" s="112" t="s">
        <v>376</v>
      </c>
      <c r="D130" s="427">
        <v>18</v>
      </c>
      <c r="E130" s="419">
        <v>14.375</v>
      </c>
      <c r="F130" s="403">
        <v>258.75</v>
      </c>
      <c r="G130" s="602">
        <f t="shared" si="1"/>
        <v>258.75</v>
      </c>
      <c r="H130" s="603"/>
      <c r="I130" s="603"/>
      <c r="J130" s="514">
        <v>258.75</v>
      </c>
    </row>
    <row r="131" spans="1:10" s="17" customFormat="1" ht="24">
      <c r="A131" s="113">
        <v>292</v>
      </c>
      <c r="B131" s="394" t="s">
        <v>347</v>
      </c>
      <c r="C131" s="112" t="s">
        <v>377</v>
      </c>
      <c r="D131" s="427">
        <v>20</v>
      </c>
      <c r="E131" s="419">
        <v>3.2429999999999994</v>
      </c>
      <c r="F131" s="403">
        <v>64.86</v>
      </c>
      <c r="G131" s="602">
        <f t="shared" si="1"/>
        <v>64.86</v>
      </c>
      <c r="H131" s="603"/>
      <c r="I131" s="603"/>
      <c r="J131" s="514">
        <v>64.86</v>
      </c>
    </row>
    <row r="132" spans="1:10" s="17" customFormat="1" ht="12.75">
      <c r="A132" s="113">
        <v>292</v>
      </c>
      <c r="B132" s="384" t="s">
        <v>248</v>
      </c>
      <c r="C132" s="112" t="s">
        <v>378</v>
      </c>
      <c r="D132" s="427">
        <v>20</v>
      </c>
      <c r="E132" s="419">
        <v>0.92</v>
      </c>
      <c r="F132" s="403">
        <v>18.4</v>
      </c>
      <c r="G132" s="602">
        <f t="shared" si="1"/>
        <v>18.4</v>
      </c>
      <c r="H132" s="603"/>
      <c r="I132" s="603"/>
      <c r="J132" s="514">
        <v>18.4</v>
      </c>
    </row>
    <row r="133" spans="1:10" s="17" customFormat="1" ht="12.75">
      <c r="A133" s="113">
        <v>292</v>
      </c>
      <c r="B133" s="384" t="s">
        <v>248</v>
      </c>
      <c r="C133" s="112" t="s">
        <v>379</v>
      </c>
      <c r="D133" s="427">
        <v>20</v>
      </c>
      <c r="E133" s="419">
        <v>1.058</v>
      </c>
      <c r="F133" s="403">
        <v>21.16</v>
      </c>
      <c r="G133" s="602">
        <f t="shared" si="1"/>
        <v>21.16</v>
      </c>
      <c r="H133" s="603"/>
      <c r="I133" s="603"/>
      <c r="J133" s="514">
        <v>21.16</v>
      </c>
    </row>
    <row r="134" spans="1:10" s="17" customFormat="1" ht="12.75">
      <c r="A134" s="113">
        <v>292</v>
      </c>
      <c r="B134" s="384" t="s">
        <v>248</v>
      </c>
      <c r="C134" s="112" t="s">
        <v>380</v>
      </c>
      <c r="D134" s="427">
        <v>20</v>
      </c>
      <c r="E134" s="419">
        <v>1.38</v>
      </c>
      <c r="F134" s="403">
        <v>27.6</v>
      </c>
      <c r="G134" s="602">
        <f t="shared" si="1"/>
        <v>27.6</v>
      </c>
      <c r="H134" s="603"/>
      <c r="I134" s="603"/>
      <c r="J134" s="514">
        <v>27.6</v>
      </c>
    </row>
    <row r="135" spans="1:10" s="17" customFormat="1" ht="12.75">
      <c r="A135" s="113">
        <v>292</v>
      </c>
      <c r="B135" s="394" t="s">
        <v>285</v>
      </c>
      <c r="C135" s="112" t="s">
        <v>381</v>
      </c>
      <c r="D135" s="427">
        <v>20</v>
      </c>
      <c r="E135" s="419">
        <v>0.7014999999999999</v>
      </c>
      <c r="F135" s="403">
        <v>14.03</v>
      </c>
      <c r="G135" s="602">
        <f t="shared" si="1"/>
        <v>14.03</v>
      </c>
      <c r="H135" s="603"/>
      <c r="I135" s="603"/>
      <c r="J135" s="514">
        <v>14.03</v>
      </c>
    </row>
    <row r="136" spans="1:10" s="17" customFormat="1" ht="12.75">
      <c r="A136" s="113">
        <v>292</v>
      </c>
      <c r="B136" s="384" t="s">
        <v>309</v>
      </c>
      <c r="C136" s="112" t="s">
        <v>382</v>
      </c>
      <c r="D136" s="427">
        <v>32</v>
      </c>
      <c r="E136" s="419">
        <v>3.565</v>
      </c>
      <c r="F136" s="403">
        <v>114.08</v>
      </c>
      <c r="G136" s="602">
        <f t="shared" si="1"/>
        <v>114.08</v>
      </c>
      <c r="H136" s="603"/>
      <c r="I136" s="603"/>
      <c r="J136" s="514">
        <v>114.08</v>
      </c>
    </row>
    <row r="137" spans="1:10" s="17" customFormat="1" ht="12.75">
      <c r="A137" s="113">
        <v>292</v>
      </c>
      <c r="B137" s="384" t="s">
        <v>309</v>
      </c>
      <c r="C137" s="112" t="s">
        <v>383</v>
      </c>
      <c r="D137" s="427">
        <v>5</v>
      </c>
      <c r="E137" s="419">
        <v>3.8064999999999998</v>
      </c>
      <c r="F137" s="403">
        <v>19.0325</v>
      </c>
      <c r="G137" s="602">
        <f t="shared" si="1"/>
        <v>19.0325</v>
      </c>
      <c r="H137" s="603"/>
      <c r="I137" s="603"/>
      <c r="J137" s="514">
        <v>19.0325</v>
      </c>
    </row>
    <row r="138" spans="1:10" s="17" customFormat="1" ht="12.75">
      <c r="A138" s="113">
        <v>292</v>
      </c>
      <c r="B138" s="384" t="s">
        <v>309</v>
      </c>
      <c r="C138" s="112" t="s">
        <v>384</v>
      </c>
      <c r="D138" s="427">
        <v>15</v>
      </c>
      <c r="E138" s="419">
        <v>3.8064999999999998</v>
      </c>
      <c r="F138" s="403">
        <v>57.0975</v>
      </c>
      <c r="G138" s="602">
        <f aca="true" t="shared" si="2" ref="G138:G200">+F138</f>
        <v>57.0975</v>
      </c>
      <c r="H138" s="603"/>
      <c r="I138" s="603"/>
      <c r="J138" s="514">
        <v>57.0975</v>
      </c>
    </row>
    <row r="139" spans="1:10" s="17" customFormat="1" ht="12.75">
      <c r="A139" s="113">
        <v>292</v>
      </c>
      <c r="B139" s="384" t="s">
        <v>347</v>
      </c>
      <c r="C139" s="112" t="s">
        <v>385</v>
      </c>
      <c r="D139" s="427">
        <v>24</v>
      </c>
      <c r="E139" s="419">
        <v>8.5445</v>
      </c>
      <c r="F139" s="403">
        <v>205.06799999999998</v>
      </c>
      <c r="G139" s="602">
        <f t="shared" si="2"/>
        <v>205.06799999999998</v>
      </c>
      <c r="H139" s="603"/>
      <c r="I139" s="603"/>
      <c r="J139" s="514">
        <v>205.06799999999998</v>
      </c>
    </row>
    <row r="140" spans="1:10" s="17" customFormat="1" ht="12.75">
      <c r="A140" s="113">
        <v>292</v>
      </c>
      <c r="B140" s="384" t="s">
        <v>347</v>
      </c>
      <c r="C140" s="112" t="s">
        <v>386</v>
      </c>
      <c r="D140" s="427">
        <v>4</v>
      </c>
      <c r="E140" s="419">
        <v>4.1975</v>
      </c>
      <c r="F140" s="403">
        <v>16.79</v>
      </c>
      <c r="G140" s="602">
        <f t="shared" si="2"/>
        <v>16.79</v>
      </c>
      <c r="H140" s="603"/>
      <c r="I140" s="603"/>
      <c r="J140" s="514">
        <v>16.79</v>
      </c>
    </row>
    <row r="141" spans="1:10" s="17" customFormat="1" ht="24">
      <c r="A141" s="113">
        <v>292</v>
      </c>
      <c r="B141" s="384" t="s">
        <v>388</v>
      </c>
      <c r="C141" s="112" t="s">
        <v>389</v>
      </c>
      <c r="D141" s="427">
        <v>20</v>
      </c>
      <c r="E141" s="419">
        <v>20.389499999999998</v>
      </c>
      <c r="F141" s="403">
        <v>407.79</v>
      </c>
      <c r="G141" s="602">
        <f t="shared" si="2"/>
        <v>407.79</v>
      </c>
      <c r="H141" s="603"/>
      <c r="I141" s="603"/>
      <c r="J141" s="514">
        <v>407.79</v>
      </c>
    </row>
    <row r="142" spans="1:10" s="17" customFormat="1" ht="24">
      <c r="A142" s="113">
        <v>292</v>
      </c>
      <c r="B142" s="384" t="s">
        <v>388</v>
      </c>
      <c r="C142" s="112" t="s">
        <v>390</v>
      </c>
      <c r="D142" s="427">
        <v>22</v>
      </c>
      <c r="E142" s="419">
        <v>23.436999999999998</v>
      </c>
      <c r="F142" s="403">
        <v>515.6139999999999</v>
      </c>
      <c r="G142" s="602">
        <f t="shared" si="2"/>
        <v>515.6139999999999</v>
      </c>
      <c r="H142" s="603"/>
      <c r="I142" s="603"/>
      <c r="J142" s="514">
        <v>515.6139999999999</v>
      </c>
    </row>
    <row r="143" spans="1:10" s="17" customFormat="1" ht="12.75">
      <c r="A143" s="113">
        <v>292</v>
      </c>
      <c r="B143" s="394" t="s">
        <v>285</v>
      </c>
      <c r="C143" s="112" t="s">
        <v>391</v>
      </c>
      <c r="D143" s="427">
        <v>45</v>
      </c>
      <c r="E143" s="419">
        <v>0.9429999999999998</v>
      </c>
      <c r="F143" s="403">
        <v>42.435</v>
      </c>
      <c r="G143" s="602">
        <f t="shared" si="2"/>
        <v>42.435</v>
      </c>
      <c r="H143" s="603"/>
      <c r="I143" s="603"/>
      <c r="J143" s="514">
        <v>42.435</v>
      </c>
    </row>
    <row r="144" spans="1:10" s="17" customFormat="1" ht="12.75">
      <c r="A144" s="113">
        <v>292</v>
      </c>
      <c r="B144" s="394" t="s">
        <v>285</v>
      </c>
      <c r="C144" s="112" t="s">
        <v>392</v>
      </c>
      <c r="D144" s="427">
        <v>15</v>
      </c>
      <c r="E144" s="419">
        <v>1.771</v>
      </c>
      <c r="F144" s="403">
        <v>26.565</v>
      </c>
      <c r="G144" s="602">
        <f t="shared" si="2"/>
        <v>26.565</v>
      </c>
      <c r="H144" s="603"/>
      <c r="I144" s="603"/>
      <c r="J144" s="514">
        <v>26.565</v>
      </c>
    </row>
    <row r="145" spans="1:10" s="17" customFormat="1" ht="12.75">
      <c r="A145" s="113">
        <v>292</v>
      </c>
      <c r="B145" s="384" t="s">
        <v>393</v>
      </c>
      <c r="C145" s="112" t="s">
        <v>394</v>
      </c>
      <c r="D145" s="427">
        <v>2</v>
      </c>
      <c r="E145" s="419">
        <v>11.109</v>
      </c>
      <c r="F145" s="403">
        <v>22.218</v>
      </c>
      <c r="G145" s="602">
        <f t="shared" si="2"/>
        <v>22.218</v>
      </c>
      <c r="H145" s="603"/>
      <c r="I145" s="603"/>
      <c r="J145" s="514">
        <v>22.218</v>
      </c>
    </row>
    <row r="146" spans="1:10" s="17" customFormat="1" ht="12.75">
      <c r="A146" s="113">
        <v>292</v>
      </c>
      <c r="B146" s="384" t="s">
        <v>169</v>
      </c>
      <c r="C146" s="112" t="s">
        <v>395</v>
      </c>
      <c r="D146" s="427">
        <v>15</v>
      </c>
      <c r="E146" s="419">
        <v>0.69</v>
      </c>
      <c r="F146" s="403">
        <v>10.35</v>
      </c>
      <c r="G146" s="602">
        <f t="shared" si="2"/>
        <v>10.35</v>
      </c>
      <c r="H146" s="603"/>
      <c r="I146" s="603"/>
      <c r="J146" s="514">
        <v>10.35</v>
      </c>
    </row>
    <row r="147" spans="1:10" s="17" customFormat="1" ht="12.75">
      <c r="A147" s="113">
        <v>292</v>
      </c>
      <c r="B147" s="384" t="s">
        <v>323</v>
      </c>
      <c r="C147" s="112" t="s">
        <v>396</v>
      </c>
      <c r="D147" s="427">
        <v>3</v>
      </c>
      <c r="E147" s="419">
        <v>4.14</v>
      </c>
      <c r="F147" s="403">
        <v>12.42</v>
      </c>
      <c r="G147" s="602">
        <f t="shared" si="2"/>
        <v>12.42</v>
      </c>
      <c r="H147" s="603"/>
      <c r="I147" s="603"/>
      <c r="J147" s="514">
        <v>12.42</v>
      </c>
    </row>
    <row r="148" spans="1:10" s="17" customFormat="1" ht="12.75">
      <c r="A148" s="113">
        <v>292</v>
      </c>
      <c r="B148" s="384" t="s">
        <v>309</v>
      </c>
      <c r="C148" s="112" t="s">
        <v>399</v>
      </c>
      <c r="D148" s="427">
        <v>25</v>
      </c>
      <c r="E148" s="419">
        <v>1.5065</v>
      </c>
      <c r="F148" s="403">
        <v>37.6625</v>
      </c>
      <c r="G148" s="602">
        <f t="shared" si="2"/>
        <v>37.6625</v>
      </c>
      <c r="H148" s="603"/>
      <c r="I148" s="603"/>
      <c r="J148" s="514">
        <v>37.6625</v>
      </c>
    </row>
    <row r="149" spans="1:10" s="17" customFormat="1" ht="12.75">
      <c r="A149" s="113">
        <v>292</v>
      </c>
      <c r="B149" s="384" t="s">
        <v>309</v>
      </c>
      <c r="C149" s="112" t="s">
        <v>400</v>
      </c>
      <c r="D149" s="427">
        <v>25</v>
      </c>
      <c r="E149" s="419">
        <v>1.5065</v>
      </c>
      <c r="F149" s="403">
        <v>37.6625</v>
      </c>
      <c r="G149" s="602">
        <f t="shared" si="2"/>
        <v>37.6625</v>
      </c>
      <c r="H149" s="603"/>
      <c r="I149" s="603"/>
      <c r="J149" s="514">
        <v>37.6625</v>
      </c>
    </row>
    <row r="150" spans="1:10" s="17" customFormat="1" ht="12.75">
      <c r="A150" s="113">
        <v>292</v>
      </c>
      <c r="B150" s="384" t="s">
        <v>309</v>
      </c>
      <c r="C150" s="112" t="s">
        <v>401</v>
      </c>
      <c r="D150" s="427">
        <v>25</v>
      </c>
      <c r="E150" s="419">
        <v>2.645</v>
      </c>
      <c r="F150" s="403">
        <v>66.125</v>
      </c>
      <c r="G150" s="602">
        <f t="shared" si="2"/>
        <v>66.125</v>
      </c>
      <c r="H150" s="603"/>
      <c r="I150" s="603"/>
      <c r="J150" s="514">
        <v>66.125</v>
      </c>
    </row>
    <row r="151" spans="1:10" s="17" customFormat="1" ht="12.75">
      <c r="A151" s="113">
        <v>292</v>
      </c>
      <c r="B151" s="384" t="s">
        <v>309</v>
      </c>
      <c r="C151" s="112" t="s">
        <v>402</v>
      </c>
      <c r="D151" s="427">
        <v>20</v>
      </c>
      <c r="E151" s="419">
        <v>2.645</v>
      </c>
      <c r="F151" s="403">
        <v>52.9</v>
      </c>
      <c r="G151" s="602">
        <f t="shared" si="2"/>
        <v>52.9</v>
      </c>
      <c r="H151" s="603"/>
      <c r="I151" s="603"/>
      <c r="J151" s="514">
        <v>52.9</v>
      </c>
    </row>
    <row r="152" spans="1:10" s="17" customFormat="1" ht="12.75">
      <c r="A152" s="113">
        <v>292</v>
      </c>
      <c r="B152" s="384" t="s">
        <v>309</v>
      </c>
      <c r="C152" s="112" t="s">
        <v>403</v>
      </c>
      <c r="D152" s="427">
        <v>7</v>
      </c>
      <c r="E152" s="419">
        <v>2.001</v>
      </c>
      <c r="F152" s="403">
        <v>14.007</v>
      </c>
      <c r="G152" s="602">
        <f t="shared" si="2"/>
        <v>14.007</v>
      </c>
      <c r="H152" s="603"/>
      <c r="I152" s="603"/>
      <c r="J152" s="514">
        <v>14.007</v>
      </c>
    </row>
    <row r="153" spans="1:10" s="17" customFormat="1" ht="24">
      <c r="A153" s="113">
        <v>292</v>
      </c>
      <c r="B153" s="384" t="s">
        <v>248</v>
      </c>
      <c r="C153" s="112" t="s">
        <v>406</v>
      </c>
      <c r="D153" s="427">
        <v>5</v>
      </c>
      <c r="E153" s="419">
        <v>41.0665</v>
      </c>
      <c r="F153" s="403">
        <v>205.3325</v>
      </c>
      <c r="G153" s="602">
        <f t="shared" si="2"/>
        <v>205.3325</v>
      </c>
      <c r="H153" s="603"/>
      <c r="I153" s="603"/>
      <c r="J153" s="514">
        <v>205.3325</v>
      </c>
    </row>
    <row r="154" spans="1:10" s="17" customFormat="1" ht="12.75">
      <c r="A154" s="113">
        <v>292</v>
      </c>
      <c r="B154" s="384" t="s">
        <v>404</v>
      </c>
      <c r="C154" s="112" t="s">
        <v>408</v>
      </c>
      <c r="D154" s="427">
        <v>3</v>
      </c>
      <c r="E154" s="419">
        <v>357.65</v>
      </c>
      <c r="F154" s="403">
        <v>1072.95</v>
      </c>
      <c r="G154" s="602">
        <f t="shared" si="2"/>
        <v>1072.95</v>
      </c>
      <c r="H154" s="603"/>
      <c r="I154" s="603"/>
      <c r="J154" s="514">
        <v>1072.95</v>
      </c>
    </row>
    <row r="155" spans="1:10" s="17" customFormat="1" ht="36">
      <c r="A155" s="113">
        <v>292</v>
      </c>
      <c r="B155" s="384" t="s">
        <v>309</v>
      </c>
      <c r="C155" s="112" t="s">
        <v>409</v>
      </c>
      <c r="D155" s="427">
        <v>17</v>
      </c>
      <c r="E155" s="419">
        <v>42.2625</v>
      </c>
      <c r="F155" s="403">
        <v>718.4625</v>
      </c>
      <c r="G155" s="602">
        <f t="shared" si="2"/>
        <v>718.4625</v>
      </c>
      <c r="H155" s="603"/>
      <c r="I155" s="603"/>
      <c r="J155" s="514">
        <v>718.4625</v>
      </c>
    </row>
    <row r="156" spans="1:10" s="17" customFormat="1" ht="12.75">
      <c r="A156" s="113">
        <v>292</v>
      </c>
      <c r="B156" s="384" t="s">
        <v>285</v>
      </c>
      <c r="C156" s="391" t="s">
        <v>410</v>
      </c>
      <c r="D156" s="427">
        <v>1</v>
      </c>
      <c r="E156" s="419">
        <v>10.718</v>
      </c>
      <c r="F156" s="403">
        <v>10.718</v>
      </c>
      <c r="G156" s="602">
        <f t="shared" si="2"/>
        <v>10.718</v>
      </c>
      <c r="H156" s="603"/>
      <c r="I156" s="603"/>
      <c r="J156" s="514">
        <v>10.718</v>
      </c>
    </row>
    <row r="157" spans="1:10" s="17" customFormat="1" ht="12.75">
      <c r="A157" s="113">
        <v>292</v>
      </c>
      <c r="B157" s="384" t="s">
        <v>169</v>
      </c>
      <c r="C157" s="112" t="s">
        <v>412</v>
      </c>
      <c r="D157" s="427">
        <v>15</v>
      </c>
      <c r="E157" s="419">
        <v>1.1155</v>
      </c>
      <c r="F157" s="403">
        <v>16.7325</v>
      </c>
      <c r="G157" s="602">
        <f t="shared" si="2"/>
        <v>16.7325</v>
      </c>
      <c r="H157" s="603"/>
      <c r="I157" s="603"/>
      <c r="J157" s="514">
        <v>16.7325</v>
      </c>
    </row>
    <row r="158" spans="1:10" s="17" customFormat="1" ht="12.75">
      <c r="A158" s="113">
        <v>292</v>
      </c>
      <c r="B158" s="394" t="s">
        <v>169</v>
      </c>
      <c r="C158" s="112" t="s">
        <v>413</v>
      </c>
      <c r="D158" s="427">
        <v>15</v>
      </c>
      <c r="E158" s="419">
        <v>1.196</v>
      </c>
      <c r="F158" s="403">
        <v>17.94</v>
      </c>
      <c r="G158" s="602">
        <f t="shared" si="2"/>
        <v>17.94</v>
      </c>
      <c r="H158" s="603"/>
      <c r="I158" s="603"/>
      <c r="J158" s="514">
        <v>17.94</v>
      </c>
    </row>
    <row r="159" spans="1:10" s="17" customFormat="1" ht="12.75">
      <c r="A159" s="113">
        <v>292</v>
      </c>
      <c r="B159" s="394" t="s">
        <v>169</v>
      </c>
      <c r="C159" s="112" t="s">
        <v>414</v>
      </c>
      <c r="D159" s="427">
        <v>27</v>
      </c>
      <c r="E159" s="419">
        <v>1.4605</v>
      </c>
      <c r="F159" s="403">
        <v>39.433499999999995</v>
      </c>
      <c r="G159" s="602">
        <f t="shared" si="2"/>
        <v>39.433499999999995</v>
      </c>
      <c r="H159" s="603"/>
      <c r="I159" s="603"/>
      <c r="J159" s="514">
        <v>39.433499999999995</v>
      </c>
    </row>
    <row r="160" spans="1:10" s="17" customFormat="1" ht="12.75">
      <c r="A160" s="113">
        <v>292</v>
      </c>
      <c r="B160" s="384" t="s">
        <v>415</v>
      </c>
      <c r="C160" s="112" t="s">
        <v>416</v>
      </c>
      <c r="D160" s="427">
        <v>15</v>
      </c>
      <c r="E160" s="419">
        <v>9.763499999999999</v>
      </c>
      <c r="F160" s="403">
        <v>146.4525</v>
      </c>
      <c r="G160" s="602">
        <f t="shared" si="2"/>
        <v>146.4525</v>
      </c>
      <c r="H160" s="603"/>
      <c r="I160" s="603"/>
      <c r="J160" s="514">
        <v>146.4525</v>
      </c>
    </row>
    <row r="161" spans="1:10" s="17" customFormat="1" ht="12.75">
      <c r="A161" s="113">
        <v>292</v>
      </c>
      <c r="B161" s="384" t="s">
        <v>415</v>
      </c>
      <c r="C161" s="112" t="s">
        <v>417</v>
      </c>
      <c r="D161" s="427">
        <v>3</v>
      </c>
      <c r="E161" s="419">
        <v>6.8885</v>
      </c>
      <c r="F161" s="403">
        <v>20.665499999999998</v>
      </c>
      <c r="G161" s="602">
        <f t="shared" si="2"/>
        <v>20.665499999999998</v>
      </c>
      <c r="H161" s="603"/>
      <c r="I161" s="603"/>
      <c r="J161" s="514">
        <v>20.665499999999998</v>
      </c>
    </row>
    <row r="162" spans="1:10" s="17" customFormat="1" ht="24">
      <c r="A162" s="113">
        <v>292</v>
      </c>
      <c r="B162" s="384" t="s">
        <v>309</v>
      </c>
      <c r="C162" s="112" t="s">
        <v>418</v>
      </c>
      <c r="D162" s="427">
        <v>25</v>
      </c>
      <c r="E162" s="419">
        <v>2.645</v>
      </c>
      <c r="F162" s="403">
        <v>66.125</v>
      </c>
      <c r="G162" s="602">
        <f t="shared" si="2"/>
        <v>66.125</v>
      </c>
      <c r="H162" s="603"/>
      <c r="I162" s="603"/>
      <c r="J162" s="514">
        <v>66.125</v>
      </c>
    </row>
    <row r="163" spans="1:10" s="17" customFormat="1" ht="24">
      <c r="A163" s="113">
        <v>292</v>
      </c>
      <c r="B163" s="384" t="s">
        <v>309</v>
      </c>
      <c r="C163" s="112" t="s">
        <v>419</v>
      </c>
      <c r="D163" s="427">
        <v>25</v>
      </c>
      <c r="E163" s="419">
        <v>2.645</v>
      </c>
      <c r="F163" s="403">
        <v>66.125</v>
      </c>
      <c r="G163" s="602">
        <f t="shared" si="2"/>
        <v>66.125</v>
      </c>
      <c r="H163" s="603"/>
      <c r="I163" s="603"/>
      <c r="J163" s="514">
        <v>66.125</v>
      </c>
    </row>
    <row r="164" spans="1:10" s="17" customFormat="1" ht="24">
      <c r="A164" s="113">
        <v>292</v>
      </c>
      <c r="B164" s="384" t="s">
        <v>309</v>
      </c>
      <c r="C164" s="112" t="s">
        <v>420</v>
      </c>
      <c r="D164" s="427">
        <v>25</v>
      </c>
      <c r="E164" s="419">
        <v>2.645</v>
      </c>
      <c r="F164" s="403">
        <v>66.125</v>
      </c>
      <c r="G164" s="602">
        <f t="shared" si="2"/>
        <v>66.125</v>
      </c>
      <c r="H164" s="603"/>
      <c r="I164" s="603"/>
      <c r="J164" s="514">
        <v>66.125</v>
      </c>
    </row>
    <row r="165" spans="1:10" s="17" customFormat="1" ht="24">
      <c r="A165" s="113">
        <v>292</v>
      </c>
      <c r="B165" s="384" t="s">
        <v>309</v>
      </c>
      <c r="C165" s="112" t="s">
        <v>421</v>
      </c>
      <c r="D165" s="427">
        <v>25</v>
      </c>
      <c r="E165" s="419">
        <v>2.645</v>
      </c>
      <c r="F165" s="403">
        <v>66.125</v>
      </c>
      <c r="G165" s="602">
        <f t="shared" si="2"/>
        <v>66.125</v>
      </c>
      <c r="H165" s="603"/>
      <c r="I165" s="603"/>
      <c r="J165" s="514">
        <v>66.125</v>
      </c>
    </row>
    <row r="166" spans="1:10" s="17" customFormat="1" ht="12.75">
      <c r="A166" s="113">
        <v>292</v>
      </c>
      <c r="B166" s="384" t="s">
        <v>285</v>
      </c>
      <c r="C166" s="112" t="s">
        <v>422</v>
      </c>
      <c r="D166" s="427">
        <v>420</v>
      </c>
      <c r="E166" s="419">
        <v>7.475</v>
      </c>
      <c r="F166" s="403">
        <v>3139.5</v>
      </c>
      <c r="G166" s="602">
        <f t="shared" si="2"/>
        <v>3139.5</v>
      </c>
      <c r="H166" s="603"/>
      <c r="I166" s="603"/>
      <c r="J166" s="514">
        <v>3139.5</v>
      </c>
    </row>
    <row r="167" spans="1:10" s="17" customFormat="1" ht="12.75">
      <c r="A167" s="113">
        <v>292</v>
      </c>
      <c r="B167" s="384" t="s">
        <v>285</v>
      </c>
      <c r="C167" s="112" t="s">
        <v>423</v>
      </c>
      <c r="D167" s="427">
        <v>4</v>
      </c>
      <c r="E167" s="419">
        <v>2.0125</v>
      </c>
      <c r="F167" s="403">
        <v>8.05</v>
      </c>
      <c r="G167" s="602">
        <f t="shared" si="2"/>
        <v>8.05</v>
      </c>
      <c r="H167" s="603"/>
      <c r="I167" s="603"/>
      <c r="J167" s="514">
        <v>8.05</v>
      </c>
    </row>
    <row r="168" spans="1:10" s="17" customFormat="1" ht="12.75">
      <c r="A168" s="113">
        <v>292</v>
      </c>
      <c r="B168" s="394" t="s">
        <v>285</v>
      </c>
      <c r="C168" s="112" t="s">
        <v>424</v>
      </c>
      <c r="D168" s="427">
        <v>5</v>
      </c>
      <c r="E168" s="419">
        <v>14.49</v>
      </c>
      <c r="F168" s="403">
        <v>72.45</v>
      </c>
      <c r="G168" s="602">
        <f t="shared" si="2"/>
        <v>72.45</v>
      </c>
      <c r="H168" s="603"/>
      <c r="I168" s="603"/>
      <c r="J168" s="514">
        <v>72.45</v>
      </c>
    </row>
    <row r="169" spans="1:10" s="17" customFormat="1" ht="24">
      <c r="A169" s="113">
        <v>292</v>
      </c>
      <c r="B169" s="384" t="s">
        <v>425</v>
      </c>
      <c r="C169" s="112" t="s">
        <v>426</v>
      </c>
      <c r="D169" s="427">
        <v>50</v>
      </c>
      <c r="E169" s="419">
        <v>1.265</v>
      </c>
      <c r="F169" s="403">
        <v>63.25</v>
      </c>
      <c r="G169" s="602">
        <f t="shared" si="2"/>
        <v>63.25</v>
      </c>
      <c r="H169" s="603"/>
      <c r="I169" s="603"/>
      <c r="J169" s="514">
        <v>63.25</v>
      </c>
    </row>
    <row r="170" spans="1:10" s="17" customFormat="1" ht="12.75">
      <c r="A170" s="113">
        <v>292</v>
      </c>
      <c r="B170" s="384" t="s">
        <v>309</v>
      </c>
      <c r="C170" s="112" t="s">
        <v>427</v>
      </c>
      <c r="D170" s="427">
        <v>25</v>
      </c>
      <c r="E170" s="419">
        <v>2.1275</v>
      </c>
      <c r="F170" s="403">
        <v>53.1875</v>
      </c>
      <c r="G170" s="602">
        <f t="shared" si="2"/>
        <v>53.1875</v>
      </c>
      <c r="H170" s="603"/>
      <c r="I170" s="603"/>
      <c r="J170" s="514">
        <v>53.1875</v>
      </c>
    </row>
    <row r="171" spans="1:10" s="17" customFormat="1" ht="24">
      <c r="A171" s="113">
        <v>292</v>
      </c>
      <c r="B171" s="384" t="s">
        <v>309</v>
      </c>
      <c r="C171" s="112" t="s">
        <v>429</v>
      </c>
      <c r="D171" s="427">
        <v>20</v>
      </c>
      <c r="E171" s="419">
        <v>6.7275</v>
      </c>
      <c r="F171" s="403">
        <v>134.55</v>
      </c>
      <c r="G171" s="602">
        <f t="shared" si="2"/>
        <v>134.55</v>
      </c>
      <c r="H171" s="603"/>
      <c r="I171" s="603"/>
      <c r="J171" s="514">
        <v>134.55</v>
      </c>
    </row>
    <row r="172" spans="1:10" s="17" customFormat="1" ht="24">
      <c r="A172" s="113">
        <v>292</v>
      </c>
      <c r="B172" s="384" t="s">
        <v>309</v>
      </c>
      <c r="C172" s="112" t="s">
        <v>430</v>
      </c>
      <c r="D172" s="427">
        <v>9</v>
      </c>
      <c r="E172" s="419">
        <v>4.5885</v>
      </c>
      <c r="F172" s="403">
        <v>41.296499999999995</v>
      </c>
      <c r="G172" s="602">
        <f t="shared" si="2"/>
        <v>41.296499999999995</v>
      </c>
      <c r="H172" s="603"/>
      <c r="I172" s="603"/>
      <c r="J172" s="514">
        <v>41.296499999999995</v>
      </c>
    </row>
    <row r="173" spans="1:10" s="17" customFormat="1" ht="24">
      <c r="A173" s="113">
        <v>292</v>
      </c>
      <c r="B173" s="384" t="s">
        <v>309</v>
      </c>
      <c r="C173" s="112" t="s">
        <v>431</v>
      </c>
      <c r="D173" s="427">
        <v>3</v>
      </c>
      <c r="E173" s="419">
        <v>4.5885</v>
      </c>
      <c r="F173" s="403">
        <v>13.7655</v>
      </c>
      <c r="G173" s="602">
        <f t="shared" si="2"/>
        <v>13.7655</v>
      </c>
      <c r="H173" s="603"/>
      <c r="I173" s="603"/>
      <c r="J173" s="514">
        <v>13.7655</v>
      </c>
    </row>
    <row r="174" spans="1:10" s="17" customFormat="1" ht="12.75">
      <c r="A174" s="19" t="s">
        <v>433</v>
      </c>
      <c r="B174" s="386"/>
      <c r="C174" s="16"/>
      <c r="D174" s="428"/>
      <c r="E174" s="420"/>
      <c r="F174" s="407">
        <f>SUM(F93:F173)</f>
        <v>31121.822100000005</v>
      </c>
      <c r="G174" s="604"/>
      <c r="H174" s="605"/>
      <c r="I174" s="605"/>
      <c r="J174" s="517">
        <v>31121.822100000005</v>
      </c>
    </row>
    <row r="175" spans="1:10" s="17" customFormat="1" ht="12.75">
      <c r="A175" s="113">
        <v>293</v>
      </c>
      <c r="B175" s="394" t="s">
        <v>285</v>
      </c>
      <c r="C175" s="112" t="s">
        <v>434</v>
      </c>
      <c r="D175" s="427">
        <v>1</v>
      </c>
      <c r="E175" s="410">
        <v>33.75</v>
      </c>
      <c r="F175" s="403">
        <v>33.75</v>
      </c>
      <c r="G175" s="602">
        <f t="shared" si="2"/>
        <v>33.75</v>
      </c>
      <c r="H175" s="603"/>
      <c r="I175" s="603"/>
      <c r="J175" s="514">
        <v>33.75</v>
      </c>
    </row>
    <row r="176" spans="1:10" s="17" customFormat="1" ht="12.75">
      <c r="A176" s="114">
        <v>293</v>
      </c>
      <c r="B176" s="389" t="s">
        <v>169</v>
      </c>
      <c r="C176" s="112" t="s">
        <v>435</v>
      </c>
      <c r="D176" s="427">
        <v>17</v>
      </c>
      <c r="E176" s="410">
        <v>19.375</v>
      </c>
      <c r="F176" s="403">
        <v>329.375</v>
      </c>
      <c r="G176" s="602">
        <f t="shared" si="2"/>
        <v>329.375</v>
      </c>
      <c r="H176" s="603"/>
      <c r="I176" s="603"/>
      <c r="J176" s="514">
        <v>329.375</v>
      </c>
    </row>
    <row r="177" spans="1:10" s="17" customFormat="1" ht="12.75">
      <c r="A177" s="113">
        <v>293</v>
      </c>
      <c r="B177" s="394" t="s">
        <v>285</v>
      </c>
      <c r="C177" s="112" t="s">
        <v>436</v>
      </c>
      <c r="D177" s="427">
        <v>4</v>
      </c>
      <c r="E177" s="410">
        <v>125</v>
      </c>
      <c r="F177" s="403">
        <v>500</v>
      </c>
      <c r="G177" s="602">
        <f t="shared" si="2"/>
        <v>500</v>
      </c>
      <c r="H177" s="603"/>
      <c r="I177" s="603"/>
      <c r="J177" s="514">
        <v>500</v>
      </c>
    </row>
    <row r="178" spans="1:10" s="17" customFormat="1" ht="12.75">
      <c r="A178" s="113">
        <v>293</v>
      </c>
      <c r="B178" s="394" t="s">
        <v>285</v>
      </c>
      <c r="C178" s="112" t="s">
        <v>437</v>
      </c>
      <c r="D178" s="427">
        <v>11</v>
      </c>
      <c r="E178" s="410">
        <v>21.875</v>
      </c>
      <c r="F178" s="403">
        <v>240.625</v>
      </c>
      <c r="G178" s="602">
        <f t="shared" si="2"/>
        <v>240.625</v>
      </c>
      <c r="H178" s="603"/>
      <c r="I178" s="603"/>
      <c r="J178" s="514">
        <v>240.625</v>
      </c>
    </row>
    <row r="179" spans="1:10" s="17" customFormat="1" ht="12.75">
      <c r="A179" s="113">
        <v>293</v>
      </c>
      <c r="B179" s="394" t="s">
        <v>438</v>
      </c>
      <c r="C179" s="112" t="s">
        <v>439</v>
      </c>
      <c r="D179" s="427">
        <v>10</v>
      </c>
      <c r="E179" s="410">
        <v>12</v>
      </c>
      <c r="F179" s="403">
        <v>120</v>
      </c>
      <c r="G179" s="602">
        <f t="shared" si="2"/>
        <v>120</v>
      </c>
      <c r="H179" s="603"/>
      <c r="I179" s="603"/>
      <c r="J179" s="514">
        <v>120</v>
      </c>
    </row>
    <row r="180" spans="1:10" s="17" customFormat="1" ht="12.75">
      <c r="A180" s="113">
        <v>293</v>
      </c>
      <c r="B180" s="394" t="s">
        <v>440</v>
      </c>
      <c r="C180" s="112" t="s">
        <v>441</v>
      </c>
      <c r="D180" s="427">
        <v>10</v>
      </c>
      <c r="E180" s="410">
        <v>40</v>
      </c>
      <c r="F180" s="403">
        <v>400</v>
      </c>
      <c r="G180" s="602">
        <f t="shared" si="2"/>
        <v>400</v>
      </c>
      <c r="H180" s="603"/>
      <c r="I180" s="603"/>
      <c r="J180" s="514">
        <v>400</v>
      </c>
    </row>
    <row r="181" spans="1:10" s="17" customFormat="1" ht="12.75">
      <c r="A181" s="113">
        <v>293</v>
      </c>
      <c r="B181" s="394" t="s">
        <v>253</v>
      </c>
      <c r="C181" s="112" t="s">
        <v>442</v>
      </c>
      <c r="D181" s="427">
        <v>3</v>
      </c>
      <c r="E181" s="410">
        <v>120</v>
      </c>
      <c r="F181" s="403">
        <v>360</v>
      </c>
      <c r="G181" s="602">
        <f t="shared" si="2"/>
        <v>360</v>
      </c>
      <c r="H181" s="603"/>
      <c r="I181" s="603"/>
      <c r="J181" s="514">
        <v>360</v>
      </c>
    </row>
    <row r="182" spans="1:10" s="17" customFormat="1" ht="12.75">
      <c r="A182" s="113">
        <v>293</v>
      </c>
      <c r="B182" s="384" t="s">
        <v>169</v>
      </c>
      <c r="C182" s="112" t="s">
        <v>443</v>
      </c>
      <c r="D182" s="427">
        <v>40</v>
      </c>
      <c r="E182" s="410">
        <v>15</v>
      </c>
      <c r="F182" s="403">
        <v>600</v>
      </c>
      <c r="G182" s="602">
        <f t="shared" si="2"/>
        <v>600</v>
      </c>
      <c r="H182" s="603"/>
      <c r="I182" s="603"/>
      <c r="J182" s="514">
        <v>600</v>
      </c>
    </row>
    <row r="183" spans="1:10" s="17" customFormat="1" ht="12.75">
      <c r="A183" s="113">
        <v>293</v>
      </c>
      <c r="B183" s="384" t="s">
        <v>169</v>
      </c>
      <c r="C183" s="112" t="s">
        <v>444</v>
      </c>
      <c r="D183" s="427">
        <v>9</v>
      </c>
      <c r="E183" s="410">
        <v>50</v>
      </c>
      <c r="F183" s="403">
        <v>450</v>
      </c>
      <c r="G183" s="602">
        <f t="shared" si="2"/>
        <v>450</v>
      </c>
      <c r="H183" s="603"/>
      <c r="I183" s="603"/>
      <c r="J183" s="514">
        <v>450</v>
      </c>
    </row>
    <row r="184" spans="1:10" s="17" customFormat="1" ht="12.75">
      <c r="A184" s="19" t="s">
        <v>445</v>
      </c>
      <c r="B184" s="386"/>
      <c r="C184" s="16"/>
      <c r="D184" s="428"/>
      <c r="E184" s="420"/>
      <c r="F184" s="407">
        <v>3033.75</v>
      </c>
      <c r="G184" s="604"/>
      <c r="H184" s="605"/>
      <c r="I184" s="605"/>
      <c r="J184" s="517">
        <v>3033.75</v>
      </c>
    </row>
    <row r="185" spans="1:10" s="17" customFormat="1" ht="12.75">
      <c r="A185" s="113">
        <v>294</v>
      </c>
      <c r="B185" s="394" t="s">
        <v>446</v>
      </c>
      <c r="C185" s="112" t="s">
        <v>447</v>
      </c>
      <c r="D185" s="427">
        <v>1</v>
      </c>
      <c r="E185" s="410">
        <v>100</v>
      </c>
      <c r="F185" s="403">
        <v>100</v>
      </c>
      <c r="G185" s="602">
        <f t="shared" si="2"/>
        <v>100</v>
      </c>
      <c r="H185" s="603"/>
      <c r="I185" s="603"/>
      <c r="J185" s="514">
        <v>100</v>
      </c>
    </row>
    <row r="186" spans="1:10" s="17" customFormat="1" ht="12.75">
      <c r="A186" s="113">
        <v>294</v>
      </c>
      <c r="B186" s="394" t="s">
        <v>285</v>
      </c>
      <c r="C186" s="112" t="s">
        <v>448</v>
      </c>
      <c r="D186" s="427">
        <v>92</v>
      </c>
      <c r="E186" s="410">
        <v>0.6</v>
      </c>
      <c r="F186" s="403">
        <v>55.2</v>
      </c>
      <c r="G186" s="602">
        <f t="shared" si="2"/>
        <v>55.2</v>
      </c>
      <c r="H186" s="603"/>
      <c r="I186" s="603"/>
      <c r="J186" s="514">
        <v>55.2</v>
      </c>
    </row>
    <row r="187" spans="1:10" s="17" customFormat="1" ht="12.75">
      <c r="A187" s="113">
        <v>294</v>
      </c>
      <c r="B187" s="394" t="s">
        <v>285</v>
      </c>
      <c r="C187" s="112" t="s">
        <v>449</v>
      </c>
      <c r="D187" s="427">
        <v>5</v>
      </c>
      <c r="E187" s="410">
        <v>6.25</v>
      </c>
      <c r="F187" s="403">
        <v>31.25</v>
      </c>
      <c r="G187" s="602">
        <f t="shared" si="2"/>
        <v>31.25</v>
      </c>
      <c r="H187" s="603"/>
      <c r="I187" s="603"/>
      <c r="J187" s="514">
        <v>31.25</v>
      </c>
    </row>
    <row r="188" spans="1:10" s="17" customFormat="1" ht="12.75">
      <c r="A188" s="113">
        <v>294</v>
      </c>
      <c r="B188" s="394" t="s">
        <v>452</v>
      </c>
      <c r="C188" s="112" t="s">
        <v>453</v>
      </c>
      <c r="D188" s="427">
        <v>3</v>
      </c>
      <c r="E188" s="410">
        <v>112.5</v>
      </c>
      <c r="F188" s="403">
        <v>337.5</v>
      </c>
      <c r="G188" s="602">
        <f t="shared" si="2"/>
        <v>337.5</v>
      </c>
      <c r="H188" s="603"/>
      <c r="I188" s="603"/>
      <c r="J188" s="514">
        <v>337.5</v>
      </c>
    </row>
    <row r="189" spans="1:10" s="17" customFormat="1" ht="12.75">
      <c r="A189" s="21" t="s">
        <v>454</v>
      </c>
      <c r="B189" s="386"/>
      <c r="C189" s="16"/>
      <c r="D189" s="428"/>
      <c r="E189" s="412"/>
      <c r="F189" s="407">
        <v>523.95</v>
      </c>
      <c r="G189" s="604"/>
      <c r="H189" s="605"/>
      <c r="I189" s="605"/>
      <c r="J189" s="517">
        <v>523.95</v>
      </c>
    </row>
    <row r="190" spans="1:10" s="17" customFormat="1" ht="12.75">
      <c r="A190" s="113">
        <v>295</v>
      </c>
      <c r="B190" s="394" t="s">
        <v>285</v>
      </c>
      <c r="C190" s="112" t="s">
        <v>455</v>
      </c>
      <c r="D190" s="427">
        <v>3</v>
      </c>
      <c r="E190" s="410">
        <v>187.5</v>
      </c>
      <c r="F190" s="403">
        <v>562.5</v>
      </c>
      <c r="G190" s="602">
        <f t="shared" si="2"/>
        <v>562.5</v>
      </c>
      <c r="H190" s="603"/>
      <c r="I190" s="603"/>
      <c r="J190" s="514">
        <v>562.5</v>
      </c>
    </row>
    <row r="191" spans="1:10" s="17" customFormat="1" ht="12.75">
      <c r="A191" s="21" t="s">
        <v>457</v>
      </c>
      <c r="B191" s="386"/>
      <c r="C191" s="16"/>
      <c r="D191" s="428"/>
      <c r="E191" s="412"/>
      <c r="F191" s="407">
        <v>562.5</v>
      </c>
      <c r="G191" s="604"/>
      <c r="H191" s="605"/>
      <c r="I191" s="605"/>
      <c r="J191" s="517">
        <v>562.5</v>
      </c>
    </row>
    <row r="192" spans="1:10" s="17" customFormat="1" ht="24">
      <c r="A192" s="114">
        <v>296</v>
      </c>
      <c r="B192" s="384" t="s">
        <v>285</v>
      </c>
      <c r="C192" s="112" t="s">
        <v>463</v>
      </c>
      <c r="D192" s="427">
        <v>18</v>
      </c>
      <c r="E192" s="410">
        <v>57.5</v>
      </c>
      <c r="F192" s="403">
        <v>1035</v>
      </c>
      <c r="G192" s="602">
        <f t="shared" si="2"/>
        <v>1035</v>
      </c>
      <c r="H192" s="603"/>
      <c r="I192" s="603"/>
      <c r="J192" s="514">
        <v>1035</v>
      </c>
    </row>
    <row r="193" spans="1:10" s="17" customFormat="1" ht="24">
      <c r="A193" s="114">
        <v>296</v>
      </c>
      <c r="B193" s="384" t="s">
        <v>285</v>
      </c>
      <c r="C193" s="112" t="s">
        <v>464</v>
      </c>
      <c r="D193" s="427">
        <v>8</v>
      </c>
      <c r="E193" s="410">
        <v>46</v>
      </c>
      <c r="F193" s="403">
        <v>368</v>
      </c>
      <c r="G193" s="602">
        <f t="shared" si="2"/>
        <v>368</v>
      </c>
      <c r="H193" s="603"/>
      <c r="I193" s="603"/>
      <c r="J193" s="514">
        <v>368</v>
      </c>
    </row>
    <row r="194" spans="1:10" s="17" customFormat="1" ht="24">
      <c r="A194" s="114">
        <v>296</v>
      </c>
      <c r="B194" s="389" t="s">
        <v>285</v>
      </c>
      <c r="C194" s="112" t="s">
        <v>481</v>
      </c>
      <c r="D194" s="427">
        <v>4</v>
      </c>
      <c r="E194" s="410">
        <v>195.5</v>
      </c>
      <c r="F194" s="403">
        <v>782</v>
      </c>
      <c r="G194" s="602">
        <f t="shared" si="2"/>
        <v>782</v>
      </c>
      <c r="H194" s="603"/>
      <c r="I194" s="603"/>
      <c r="J194" s="514">
        <v>782</v>
      </c>
    </row>
    <row r="195" spans="1:10" s="17" customFormat="1" ht="36">
      <c r="A195" s="114">
        <v>296</v>
      </c>
      <c r="B195" s="389" t="s">
        <v>253</v>
      </c>
      <c r="C195" s="112" t="s">
        <v>483</v>
      </c>
      <c r="D195" s="427">
        <v>6</v>
      </c>
      <c r="E195" s="410">
        <v>186.3</v>
      </c>
      <c r="F195" s="403">
        <v>1117.8</v>
      </c>
      <c r="G195" s="602">
        <f t="shared" si="2"/>
        <v>1117.8</v>
      </c>
      <c r="H195" s="603"/>
      <c r="I195" s="603"/>
      <c r="J195" s="514">
        <v>1117.8</v>
      </c>
    </row>
    <row r="196" spans="1:10" s="17" customFormat="1" ht="36">
      <c r="A196" s="114">
        <v>296</v>
      </c>
      <c r="B196" s="384" t="s">
        <v>253</v>
      </c>
      <c r="C196" s="112" t="s">
        <v>484</v>
      </c>
      <c r="D196" s="427">
        <v>6</v>
      </c>
      <c r="E196" s="410">
        <v>138</v>
      </c>
      <c r="F196" s="403">
        <v>828</v>
      </c>
      <c r="G196" s="602">
        <f t="shared" si="2"/>
        <v>828</v>
      </c>
      <c r="H196" s="603"/>
      <c r="I196" s="603"/>
      <c r="J196" s="514">
        <v>828</v>
      </c>
    </row>
    <row r="197" spans="1:10" s="17" customFormat="1" ht="36">
      <c r="A197" s="114">
        <v>296</v>
      </c>
      <c r="B197" s="384" t="s">
        <v>485</v>
      </c>
      <c r="C197" s="112" t="s">
        <v>486</v>
      </c>
      <c r="D197" s="427">
        <v>6</v>
      </c>
      <c r="E197" s="410">
        <v>138</v>
      </c>
      <c r="F197" s="403">
        <v>828</v>
      </c>
      <c r="G197" s="602">
        <f t="shared" si="2"/>
        <v>828</v>
      </c>
      <c r="H197" s="603"/>
      <c r="I197" s="603"/>
      <c r="J197" s="514">
        <v>828</v>
      </c>
    </row>
    <row r="198" spans="1:10" s="17" customFormat="1" ht="36">
      <c r="A198" s="114">
        <v>296</v>
      </c>
      <c r="B198" s="384" t="s">
        <v>485</v>
      </c>
      <c r="C198" s="112" t="s">
        <v>488</v>
      </c>
      <c r="D198" s="427">
        <v>5</v>
      </c>
      <c r="E198" s="410">
        <v>120.75</v>
      </c>
      <c r="F198" s="403">
        <v>603.75</v>
      </c>
      <c r="G198" s="602">
        <f t="shared" si="2"/>
        <v>603.75</v>
      </c>
      <c r="H198" s="603"/>
      <c r="I198" s="603"/>
      <c r="J198" s="514">
        <v>603.75</v>
      </c>
    </row>
    <row r="199" spans="1:10" s="17" customFormat="1" ht="24">
      <c r="A199" s="114">
        <v>296</v>
      </c>
      <c r="B199" s="384" t="s">
        <v>285</v>
      </c>
      <c r="C199" s="112" t="s">
        <v>490</v>
      </c>
      <c r="D199" s="427">
        <v>8</v>
      </c>
      <c r="E199" s="410">
        <v>143.75</v>
      </c>
      <c r="F199" s="403">
        <v>1150</v>
      </c>
      <c r="G199" s="602">
        <f t="shared" si="2"/>
        <v>1150</v>
      </c>
      <c r="H199" s="603"/>
      <c r="I199" s="603"/>
      <c r="J199" s="514">
        <v>1150</v>
      </c>
    </row>
    <row r="200" spans="1:10" s="17" customFormat="1" ht="12.75">
      <c r="A200" s="114">
        <v>296</v>
      </c>
      <c r="B200" s="394" t="s">
        <v>285</v>
      </c>
      <c r="C200" s="112" t="s">
        <v>491</v>
      </c>
      <c r="D200" s="427">
        <v>95</v>
      </c>
      <c r="E200" s="410">
        <v>82.8</v>
      </c>
      <c r="F200" s="403">
        <v>7866</v>
      </c>
      <c r="G200" s="602">
        <f t="shared" si="2"/>
        <v>7866</v>
      </c>
      <c r="H200" s="603"/>
      <c r="I200" s="603"/>
      <c r="J200" s="514">
        <v>7866</v>
      </c>
    </row>
    <row r="201" spans="1:10" s="17" customFormat="1" ht="24">
      <c r="A201" s="114">
        <v>296</v>
      </c>
      <c r="B201" s="384" t="s">
        <v>285</v>
      </c>
      <c r="C201" s="112" t="s">
        <v>493</v>
      </c>
      <c r="D201" s="427">
        <v>10</v>
      </c>
      <c r="E201" s="410">
        <v>57.5</v>
      </c>
      <c r="F201" s="403">
        <v>575</v>
      </c>
      <c r="G201" s="602">
        <f aca="true" t="shared" si="3" ref="G201:G214">+F201</f>
        <v>575</v>
      </c>
      <c r="H201" s="603"/>
      <c r="I201" s="603"/>
      <c r="J201" s="514">
        <v>575</v>
      </c>
    </row>
    <row r="202" spans="1:10" s="17" customFormat="1" ht="24">
      <c r="A202" s="114">
        <v>296</v>
      </c>
      <c r="B202" s="384" t="s">
        <v>285</v>
      </c>
      <c r="C202" s="112" t="s">
        <v>496</v>
      </c>
      <c r="D202" s="427">
        <v>4</v>
      </c>
      <c r="E202" s="410">
        <v>289.8</v>
      </c>
      <c r="F202" s="403">
        <v>1159.2</v>
      </c>
      <c r="G202" s="602">
        <f t="shared" si="3"/>
        <v>1159.2</v>
      </c>
      <c r="H202" s="603"/>
      <c r="I202" s="603"/>
      <c r="J202" s="514">
        <v>1159.2</v>
      </c>
    </row>
    <row r="203" spans="1:10" s="17" customFormat="1" ht="24">
      <c r="A203" s="114">
        <v>296</v>
      </c>
      <c r="B203" s="384" t="s">
        <v>285</v>
      </c>
      <c r="C203" s="112" t="s">
        <v>504</v>
      </c>
      <c r="D203" s="427">
        <v>8</v>
      </c>
      <c r="E203" s="410">
        <v>713</v>
      </c>
      <c r="F203" s="403">
        <v>5704</v>
      </c>
      <c r="G203" s="602">
        <f t="shared" si="3"/>
        <v>5704</v>
      </c>
      <c r="H203" s="603"/>
      <c r="I203" s="603"/>
      <c r="J203" s="514">
        <v>5704</v>
      </c>
    </row>
    <row r="204" spans="1:10" s="17" customFormat="1" ht="24">
      <c r="A204" s="114">
        <v>296</v>
      </c>
      <c r="B204" s="384" t="s">
        <v>285</v>
      </c>
      <c r="C204" s="112" t="s">
        <v>512</v>
      </c>
      <c r="D204" s="427">
        <v>13</v>
      </c>
      <c r="E204" s="410">
        <v>690</v>
      </c>
      <c r="F204" s="403">
        <v>8970</v>
      </c>
      <c r="G204" s="602">
        <f t="shared" si="3"/>
        <v>8970</v>
      </c>
      <c r="H204" s="603"/>
      <c r="I204" s="603"/>
      <c r="J204" s="514">
        <v>8970</v>
      </c>
    </row>
    <row r="205" spans="1:10" s="17" customFormat="1" ht="12.75">
      <c r="A205" s="114">
        <v>296</v>
      </c>
      <c r="B205" s="384" t="s">
        <v>169</v>
      </c>
      <c r="C205" s="112" t="s">
        <v>514</v>
      </c>
      <c r="D205" s="427">
        <v>2</v>
      </c>
      <c r="E205" s="410">
        <v>433</v>
      </c>
      <c r="F205" s="403">
        <v>866</v>
      </c>
      <c r="G205" s="602">
        <f t="shared" si="3"/>
        <v>866</v>
      </c>
      <c r="H205" s="603"/>
      <c r="I205" s="603"/>
      <c r="J205" s="514">
        <v>866</v>
      </c>
    </row>
    <row r="206" spans="1:10" s="17" customFormat="1" ht="12.75">
      <c r="A206" s="114">
        <v>296</v>
      </c>
      <c r="B206" s="384" t="s">
        <v>169</v>
      </c>
      <c r="C206" s="112" t="s">
        <v>653</v>
      </c>
      <c r="D206" s="482">
        <v>4</v>
      </c>
      <c r="E206" s="457">
        <v>150</v>
      </c>
      <c r="F206" s="451">
        <v>600</v>
      </c>
      <c r="G206" s="602">
        <v>600</v>
      </c>
      <c r="H206" s="603"/>
      <c r="I206" s="603"/>
      <c r="J206" s="514">
        <v>600</v>
      </c>
    </row>
    <row r="207" spans="1:10" s="17" customFormat="1" ht="12.75">
      <c r="A207" s="114">
        <v>296</v>
      </c>
      <c r="B207" s="384" t="s">
        <v>169</v>
      </c>
      <c r="C207" s="112" t="s">
        <v>654</v>
      </c>
      <c r="D207" s="482">
        <v>2</v>
      </c>
      <c r="E207" s="457">
        <v>95</v>
      </c>
      <c r="F207" s="451">
        <f>E207*D207</f>
        <v>190</v>
      </c>
      <c r="G207" s="602">
        <v>190</v>
      </c>
      <c r="H207" s="603"/>
      <c r="I207" s="603"/>
      <c r="J207" s="514">
        <v>190</v>
      </c>
    </row>
    <row r="208" spans="1:10" s="17" customFormat="1" ht="12.75">
      <c r="A208" s="18" t="s">
        <v>515</v>
      </c>
      <c r="B208" s="125"/>
      <c r="C208" s="16"/>
      <c r="D208" s="428"/>
      <c r="E208" s="412"/>
      <c r="F208" s="407">
        <f>SUM(F192:F207)</f>
        <v>32642.75</v>
      </c>
      <c r="G208" s="604"/>
      <c r="H208" s="605"/>
      <c r="I208" s="605"/>
      <c r="J208" s="517">
        <f>SUM(J192:J207)</f>
        <v>32642.75</v>
      </c>
    </row>
    <row r="209" spans="1:10" s="17" customFormat="1" ht="12.75">
      <c r="A209" s="113">
        <v>299</v>
      </c>
      <c r="B209" s="384" t="s">
        <v>169</v>
      </c>
      <c r="C209" s="112" t="s">
        <v>516</v>
      </c>
      <c r="D209" s="427">
        <v>5</v>
      </c>
      <c r="E209" s="410">
        <v>34.5</v>
      </c>
      <c r="F209" s="403">
        <v>172.5</v>
      </c>
      <c r="G209" s="602">
        <f t="shared" si="3"/>
        <v>172.5</v>
      </c>
      <c r="H209" s="603"/>
      <c r="I209" s="603"/>
      <c r="J209" s="514">
        <v>172.5</v>
      </c>
    </row>
    <row r="210" spans="1:10" s="17" customFormat="1" ht="12.75">
      <c r="A210" s="113">
        <v>299</v>
      </c>
      <c r="B210" s="384" t="s">
        <v>169</v>
      </c>
      <c r="C210" s="112" t="s">
        <v>517</v>
      </c>
      <c r="D210" s="427">
        <v>2</v>
      </c>
      <c r="E210" s="410">
        <v>28.75</v>
      </c>
      <c r="F210" s="403">
        <v>57.5</v>
      </c>
      <c r="G210" s="602">
        <f t="shared" si="3"/>
        <v>57.5</v>
      </c>
      <c r="H210" s="603"/>
      <c r="I210" s="603"/>
      <c r="J210" s="514">
        <v>57.5</v>
      </c>
    </row>
    <row r="211" spans="1:10" s="17" customFormat="1" ht="12.75">
      <c r="A211" s="113">
        <v>299</v>
      </c>
      <c r="B211" s="384" t="s">
        <v>169</v>
      </c>
      <c r="C211" s="112" t="s">
        <v>518</v>
      </c>
      <c r="D211" s="427">
        <v>6</v>
      </c>
      <c r="E211" s="410">
        <v>40.25</v>
      </c>
      <c r="F211" s="403">
        <v>241.5</v>
      </c>
      <c r="G211" s="602">
        <f t="shared" si="3"/>
        <v>241.5</v>
      </c>
      <c r="H211" s="603"/>
      <c r="I211" s="603"/>
      <c r="J211" s="514">
        <v>241.5</v>
      </c>
    </row>
    <row r="212" spans="1:10" s="17" customFormat="1" ht="12.75">
      <c r="A212" s="113">
        <v>299</v>
      </c>
      <c r="B212" s="384" t="s">
        <v>169</v>
      </c>
      <c r="C212" s="112" t="s">
        <v>519</v>
      </c>
      <c r="D212" s="427">
        <v>1</v>
      </c>
      <c r="E212" s="410">
        <v>92</v>
      </c>
      <c r="F212" s="403">
        <v>92</v>
      </c>
      <c r="G212" s="602">
        <f t="shared" si="3"/>
        <v>92</v>
      </c>
      <c r="H212" s="603"/>
      <c r="I212" s="603"/>
      <c r="J212" s="514">
        <v>92</v>
      </c>
    </row>
    <row r="213" spans="1:10" s="17" customFormat="1" ht="12.75">
      <c r="A213" s="113">
        <v>299</v>
      </c>
      <c r="B213" s="384" t="s">
        <v>169</v>
      </c>
      <c r="C213" s="112" t="s">
        <v>520</v>
      </c>
      <c r="D213" s="427">
        <v>1</v>
      </c>
      <c r="E213" s="410">
        <v>230</v>
      </c>
      <c r="F213" s="403">
        <v>230</v>
      </c>
      <c r="G213" s="602">
        <f t="shared" si="3"/>
        <v>230</v>
      </c>
      <c r="H213" s="603"/>
      <c r="I213" s="603"/>
      <c r="J213" s="514">
        <v>230</v>
      </c>
    </row>
    <row r="214" spans="1:10" s="17" customFormat="1" ht="12.75">
      <c r="A214" s="18">
        <v>299</v>
      </c>
      <c r="B214" s="125" t="s">
        <v>169</v>
      </c>
      <c r="C214" s="16" t="s">
        <v>522</v>
      </c>
      <c r="D214" s="428">
        <v>3</v>
      </c>
      <c r="E214" s="412">
        <v>150</v>
      </c>
      <c r="F214" s="403">
        <v>450</v>
      </c>
      <c r="G214" s="602">
        <f t="shared" si="3"/>
        <v>450</v>
      </c>
      <c r="H214" s="603"/>
      <c r="I214" s="603"/>
      <c r="J214" s="514">
        <v>450</v>
      </c>
    </row>
    <row r="215" spans="1:10" s="17" customFormat="1" ht="13.5" thickBot="1">
      <c r="A215" s="120" t="s">
        <v>523</v>
      </c>
      <c r="B215" s="395"/>
      <c r="C215" s="121"/>
      <c r="D215" s="429"/>
      <c r="E215" s="446"/>
      <c r="F215" s="423">
        <v>1243.5</v>
      </c>
      <c r="G215" s="606"/>
      <c r="H215" s="607"/>
      <c r="I215" s="607"/>
      <c r="J215" s="516">
        <v>1243.5</v>
      </c>
    </row>
    <row r="216" spans="1:10" s="20" customFormat="1" ht="19.5" customHeight="1" thickBot="1">
      <c r="A216" s="27"/>
      <c r="B216" s="28"/>
      <c r="C216" s="29"/>
      <c r="D216" s="266"/>
      <c r="E216" s="197"/>
      <c r="F216" s="637"/>
      <c r="G216" s="638"/>
      <c r="H216" s="638"/>
      <c r="I216" s="638"/>
      <c r="J216" s="638"/>
    </row>
    <row r="217" spans="1:6" s="20" customFormat="1" ht="13.5" hidden="1" thickBot="1">
      <c r="A217" s="27"/>
      <c r="B217" s="28"/>
      <c r="C217" s="29"/>
      <c r="D217" s="266"/>
      <c r="E217" s="197"/>
      <c r="F217" s="32"/>
    </row>
    <row r="218" spans="1:6" s="20" customFormat="1" ht="13.5" hidden="1" thickBot="1">
      <c r="A218" s="27"/>
      <c r="B218" s="28"/>
      <c r="C218" s="29"/>
      <c r="D218" s="266"/>
      <c r="E218" s="197"/>
      <c r="F218" s="39"/>
    </row>
    <row r="219" spans="1:17" s="95" customFormat="1" ht="24.75" customHeight="1" thickBot="1">
      <c r="A219" s="836" t="s">
        <v>524</v>
      </c>
      <c r="B219" s="837"/>
      <c r="C219" s="837"/>
      <c r="D219" s="837"/>
      <c r="E219" s="838"/>
      <c r="F219" s="96">
        <f>SUM(F215+F208+F191+F189+F184+F174+F92+F81+F78+F74+F71+F68+F63+F65+F54+F47+F45+F34+F24+F22+F38)</f>
        <v>337399.1291</v>
      </c>
      <c r="G219" s="96">
        <f>SUM(G13:G215)</f>
        <v>337399.1290999999</v>
      </c>
      <c r="H219" s="96">
        <f>SUM(H13:H215)</f>
        <v>0</v>
      </c>
      <c r="I219" s="96">
        <f>SUM(I13:I215)</f>
        <v>0</v>
      </c>
      <c r="J219" s="96">
        <f>SUM(J215+J208+J191+J189+J184+J174+J92+J81+J78+J74+J71+J68+J65+J63+J54+J47+J45+J38+J34+J24+J22)</f>
        <v>337399.1291</v>
      </c>
      <c r="K219" s="23"/>
      <c r="M219" s="23"/>
      <c r="N219" s="90"/>
      <c r="O219" s="94"/>
      <c r="Q219" s="23"/>
    </row>
    <row r="220" spans="1:6" s="167" customFormat="1" ht="19.5" customHeight="1" thickBot="1">
      <c r="A220" s="166"/>
      <c r="B220" s="28"/>
      <c r="C220" s="33"/>
      <c r="D220" s="266"/>
      <c r="E220" s="201"/>
      <c r="F220" s="182"/>
    </row>
    <row r="221" spans="1:17" s="230" customFormat="1" ht="30.75" customHeight="1" thickBot="1">
      <c r="A221" s="170" t="s">
        <v>525</v>
      </c>
      <c r="B221" s="233"/>
      <c r="C221" s="234"/>
      <c r="D221" s="266"/>
      <c r="E221" s="202"/>
      <c r="F221" s="30"/>
      <c r="G221" s="329"/>
      <c r="H221" s="329"/>
      <c r="I221" s="329"/>
      <c r="J221" s="329"/>
      <c r="K221" s="233"/>
      <c r="M221" s="233"/>
      <c r="N221" s="291"/>
      <c r="O221" s="94"/>
      <c r="P221" s="95"/>
      <c r="Q221" s="233"/>
    </row>
    <row r="222" spans="1:17" s="230" customFormat="1" ht="12.75">
      <c r="A222" s="98">
        <v>311</v>
      </c>
      <c r="B222" s="79" t="s">
        <v>526</v>
      </c>
      <c r="C222" s="80" t="s">
        <v>527</v>
      </c>
      <c r="D222" s="426">
        <v>1</v>
      </c>
      <c r="E222" s="99">
        <v>22500</v>
      </c>
      <c r="F222" s="434">
        <v>22500</v>
      </c>
      <c r="G222" s="479">
        <f aca="true" t="shared" si="4" ref="G222:G251">+F222</f>
        <v>22500</v>
      </c>
      <c r="H222" s="399"/>
      <c r="I222" s="399"/>
      <c r="J222" s="480">
        <v>22500</v>
      </c>
      <c r="K222" s="237"/>
      <c r="O222" s="291"/>
      <c r="Q222" s="237"/>
    </row>
    <row r="223" spans="1:17" s="95" customFormat="1" ht="12.75">
      <c r="A223" s="100" t="s">
        <v>528</v>
      </c>
      <c r="B223" s="88"/>
      <c r="C223" s="89"/>
      <c r="D223" s="428"/>
      <c r="E223" s="412"/>
      <c r="F223" s="101">
        <v>22500</v>
      </c>
      <c r="G223" s="604"/>
      <c r="H223" s="605"/>
      <c r="I223" s="605"/>
      <c r="J223" s="517">
        <v>22500</v>
      </c>
      <c r="K223" s="233"/>
      <c r="O223" s="94"/>
      <c r="Q223" s="233"/>
    </row>
    <row r="224" spans="1:10" s="17" customFormat="1" ht="12.75">
      <c r="A224" s="113">
        <v>312</v>
      </c>
      <c r="B224" s="384" t="s">
        <v>526</v>
      </c>
      <c r="C224" s="112" t="s">
        <v>529</v>
      </c>
      <c r="D224" s="427">
        <v>1</v>
      </c>
      <c r="E224" s="435">
        <v>3500</v>
      </c>
      <c r="F224" s="403">
        <v>3500</v>
      </c>
      <c r="G224" s="602">
        <f t="shared" si="4"/>
        <v>3500</v>
      </c>
      <c r="H224" s="603"/>
      <c r="I224" s="603"/>
      <c r="J224" s="514">
        <v>3500</v>
      </c>
    </row>
    <row r="225" spans="1:10" s="17" customFormat="1" ht="12.75">
      <c r="A225" s="18" t="s">
        <v>530</v>
      </c>
      <c r="B225" s="125"/>
      <c r="C225" s="16"/>
      <c r="D225" s="436"/>
      <c r="E225" s="437"/>
      <c r="F225" s="412">
        <v>3500</v>
      </c>
      <c r="G225" s="604"/>
      <c r="H225" s="605"/>
      <c r="I225" s="605"/>
      <c r="J225" s="517">
        <v>3500</v>
      </c>
    </row>
    <row r="226" spans="1:10" s="17" customFormat="1" ht="12.75">
      <c r="A226" s="113">
        <v>313</v>
      </c>
      <c r="B226" s="384" t="s">
        <v>526</v>
      </c>
      <c r="C226" s="112" t="s">
        <v>531</v>
      </c>
      <c r="D226" s="427">
        <v>1</v>
      </c>
      <c r="E226" s="435">
        <v>2000</v>
      </c>
      <c r="F226" s="403">
        <v>2000</v>
      </c>
      <c r="G226" s="602">
        <f t="shared" si="4"/>
        <v>2000</v>
      </c>
      <c r="H226" s="603"/>
      <c r="I226" s="603"/>
      <c r="J226" s="514">
        <v>2000</v>
      </c>
    </row>
    <row r="227" spans="1:10" s="17" customFormat="1" ht="12.75">
      <c r="A227" s="18" t="s">
        <v>532</v>
      </c>
      <c r="B227" s="125"/>
      <c r="C227" s="16"/>
      <c r="D227" s="436"/>
      <c r="E227" s="437"/>
      <c r="F227" s="412">
        <v>2000</v>
      </c>
      <c r="G227" s="604"/>
      <c r="H227" s="605"/>
      <c r="I227" s="605"/>
      <c r="J227" s="517">
        <v>2000</v>
      </c>
    </row>
    <row r="228" spans="1:10" s="17" customFormat="1" ht="12.75">
      <c r="A228" s="113">
        <v>314</v>
      </c>
      <c r="B228" s="384" t="s">
        <v>526</v>
      </c>
      <c r="C228" s="112" t="s">
        <v>536</v>
      </c>
      <c r="D228" s="427">
        <v>1</v>
      </c>
      <c r="E228" s="435">
        <v>10520</v>
      </c>
      <c r="F228" s="403">
        <v>10520</v>
      </c>
      <c r="G228" s="602">
        <f t="shared" si="4"/>
        <v>10520</v>
      </c>
      <c r="H228" s="603"/>
      <c r="I228" s="603"/>
      <c r="J228" s="514">
        <v>10520</v>
      </c>
    </row>
    <row r="229" spans="1:10" s="17" customFormat="1" ht="12.75">
      <c r="A229" s="18" t="s">
        <v>537</v>
      </c>
      <c r="B229" s="125"/>
      <c r="C229" s="16"/>
      <c r="D229" s="436"/>
      <c r="E229" s="437"/>
      <c r="F229" s="412">
        <v>10520</v>
      </c>
      <c r="G229" s="604"/>
      <c r="H229" s="605"/>
      <c r="I229" s="605"/>
      <c r="J229" s="517">
        <v>10520</v>
      </c>
    </row>
    <row r="230" spans="1:10" s="17" customFormat="1" ht="12.75">
      <c r="A230" s="113">
        <v>315</v>
      </c>
      <c r="B230" s="384" t="s">
        <v>526</v>
      </c>
      <c r="C230" s="112" t="s">
        <v>538</v>
      </c>
      <c r="D230" s="427">
        <v>1</v>
      </c>
      <c r="E230" s="435">
        <v>28500</v>
      </c>
      <c r="F230" s="403">
        <v>28500</v>
      </c>
      <c r="G230" s="602">
        <f t="shared" si="4"/>
        <v>28500</v>
      </c>
      <c r="H230" s="603"/>
      <c r="I230" s="603"/>
      <c r="J230" s="514">
        <v>28500</v>
      </c>
    </row>
    <row r="231" spans="1:10" s="17" customFormat="1" ht="12.75">
      <c r="A231" s="18" t="s">
        <v>540</v>
      </c>
      <c r="B231" s="125"/>
      <c r="C231" s="16"/>
      <c r="D231" s="436"/>
      <c r="E231" s="437"/>
      <c r="F231" s="412">
        <v>28500</v>
      </c>
      <c r="G231" s="604"/>
      <c r="H231" s="605"/>
      <c r="I231" s="605"/>
      <c r="J231" s="517">
        <v>28500</v>
      </c>
    </row>
    <row r="232" spans="1:10" s="17" customFormat="1" ht="12.75">
      <c r="A232" s="113">
        <v>321</v>
      </c>
      <c r="B232" s="384" t="s">
        <v>541</v>
      </c>
      <c r="C232" s="112" t="s">
        <v>542</v>
      </c>
      <c r="D232" s="427">
        <v>1</v>
      </c>
      <c r="E232" s="435">
        <v>10920</v>
      </c>
      <c r="F232" s="403">
        <v>10920</v>
      </c>
      <c r="G232" s="602">
        <f t="shared" si="4"/>
        <v>10920</v>
      </c>
      <c r="H232" s="603"/>
      <c r="I232" s="603"/>
      <c r="J232" s="514">
        <v>10920</v>
      </c>
    </row>
    <row r="233" spans="1:10" s="17" customFormat="1" ht="12.75">
      <c r="A233" s="18" t="s">
        <v>543</v>
      </c>
      <c r="B233" s="125"/>
      <c r="C233" s="16"/>
      <c r="D233" s="438"/>
      <c r="E233" s="439"/>
      <c r="F233" s="412">
        <v>10920</v>
      </c>
      <c r="G233" s="604"/>
      <c r="H233" s="605"/>
      <c r="I233" s="605"/>
      <c r="J233" s="517">
        <v>10920</v>
      </c>
    </row>
    <row r="234" spans="1:10" s="17" customFormat="1" ht="12.75">
      <c r="A234" s="113">
        <v>324</v>
      </c>
      <c r="B234" s="384" t="s">
        <v>541</v>
      </c>
      <c r="C234" s="112" t="s">
        <v>544</v>
      </c>
      <c r="D234" s="427">
        <v>9</v>
      </c>
      <c r="E234" s="410">
        <v>300</v>
      </c>
      <c r="F234" s="410">
        <v>2700</v>
      </c>
      <c r="G234" s="602">
        <f t="shared" si="4"/>
        <v>2700</v>
      </c>
      <c r="H234" s="603"/>
      <c r="I234" s="603"/>
      <c r="J234" s="514">
        <v>2700</v>
      </c>
    </row>
    <row r="235" spans="1:10" s="17" customFormat="1" ht="12.75">
      <c r="A235" s="18" t="s">
        <v>545</v>
      </c>
      <c r="B235" s="125"/>
      <c r="C235" s="16"/>
      <c r="D235" s="436"/>
      <c r="E235" s="437"/>
      <c r="F235" s="412">
        <v>2700</v>
      </c>
      <c r="G235" s="604"/>
      <c r="H235" s="605"/>
      <c r="I235" s="605"/>
      <c r="J235" s="517">
        <v>2700</v>
      </c>
    </row>
    <row r="236" spans="1:10" s="17" customFormat="1" ht="12.75">
      <c r="A236" s="113">
        <v>331</v>
      </c>
      <c r="B236" s="394" t="s">
        <v>526</v>
      </c>
      <c r="C236" s="122" t="s">
        <v>546</v>
      </c>
      <c r="D236" s="427">
        <v>1</v>
      </c>
      <c r="E236" s="435">
        <v>2970</v>
      </c>
      <c r="F236" s="403">
        <v>2970</v>
      </c>
      <c r="G236" s="602">
        <f t="shared" si="4"/>
        <v>2970</v>
      </c>
      <c r="H236" s="603"/>
      <c r="I236" s="603"/>
      <c r="J236" s="514">
        <v>2970</v>
      </c>
    </row>
    <row r="237" spans="1:10" s="17" customFormat="1" ht="12.75">
      <c r="A237" s="113">
        <v>331</v>
      </c>
      <c r="B237" s="394" t="s">
        <v>526</v>
      </c>
      <c r="C237" s="122" t="s">
        <v>547</v>
      </c>
      <c r="D237" s="427">
        <v>1</v>
      </c>
      <c r="E237" s="435">
        <v>4420</v>
      </c>
      <c r="F237" s="403">
        <v>4420</v>
      </c>
      <c r="G237" s="602">
        <f t="shared" si="4"/>
        <v>4420</v>
      </c>
      <c r="H237" s="603"/>
      <c r="I237" s="603"/>
      <c r="J237" s="514">
        <v>4420</v>
      </c>
    </row>
    <row r="238" spans="1:10" s="17" customFormat="1" ht="12.75">
      <c r="A238" s="18" t="s">
        <v>548</v>
      </c>
      <c r="B238" s="125"/>
      <c r="C238" s="16"/>
      <c r="D238" s="432"/>
      <c r="E238" s="101"/>
      <c r="F238" s="412">
        <v>7390</v>
      </c>
      <c r="G238" s="604"/>
      <c r="H238" s="605"/>
      <c r="I238" s="605"/>
      <c r="J238" s="517">
        <v>7390</v>
      </c>
    </row>
    <row r="239" spans="1:10" s="17" customFormat="1" ht="12.75">
      <c r="A239" s="123">
        <v>332</v>
      </c>
      <c r="B239" s="394" t="s">
        <v>534</v>
      </c>
      <c r="C239" s="122" t="s">
        <v>549</v>
      </c>
      <c r="D239" s="427">
        <v>10</v>
      </c>
      <c r="E239" s="435">
        <v>2500</v>
      </c>
      <c r="F239" s="403">
        <v>25000</v>
      </c>
      <c r="G239" s="602">
        <f t="shared" si="4"/>
        <v>25000</v>
      </c>
      <c r="H239" s="603"/>
      <c r="I239" s="603"/>
      <c r="J239" s="514">
        <v>25000</v>
      </c>
    </row>
    <row r="240" spans="1:10" s="17" customFormat="1" ht="12.75">
      <c r="A240" s="123">
        <v>332</v>
      </c>
      <c r="B240" s="394" t="s">
        <v>534</v>
      </c>
      <c r="C240" s="122" t="s">
        <v>550</v>
      </c>
      <c r="D240" s="427">
        <v>5</v>
      </c>
      <c r="E240" s="435">
        <v>6000</v>
      </c>
      <c r="F240" s="403">
        <v>30000</v>
      </c>
      <c r="G240" s="602">
        <f t="shared" si="4"/>
        <v>30000</v>
      </c>
      <c r="H240" s="603"/>
      <c r="I240" s="603"/>
      <c r="J240" s="514">
        <v>30000</v>
      </c>
    </row>
    <row r="241" spans="1:10" s="17" customFormat="1" ht="12.75">
      <c r="A241" s="21" t="s">
        <v>551</v>
      </c>
      <c r="B241" s="386"/>
      <c r="C241" s="16"/>
      <c r="D241" s="440"/>
      <c r="E241" s="437"/>
      <c r="F241" s="412">
        <v>55000</v>
      </c>
      <c r="G241" s="604"/>
      <c r="H241" s="605"/>
      <c r="I241" s="605"/>
      <c r="J241" s="517">
        <v>55000</v>
      </c>
    </row>
    <row r="242" spans="1:10" s="17" customFormat="1" ht="12.75">
      <c r="A242" s="113">
        <v>333</v>
      </c>
      <c r="B242" s="384" t="s">
        <v>534</v>
      </c>
      <c r="C242" s="112" t="s">
        <v>553</v>
      </c>
      <c r="D242" s="427">
        <v>2</v>
      </c>
      <c r="E242" s="435">
        <v>2359.5</v>
      </c>
      <c r="F242" s="403">
        <v>4719</v>
      </c>
      <c r="G242" s="602">
        <f t="shared" si="4"/>
        <v>4719</v>
      </c>
      <c r="H242" s="603"/>
      <c r="I242" s="603"/>
      <c r="J242" s="514">
        <v>4719</v>
      </c>
    </row>
    <row r="243" spans="1:10" s="17" customFormat="1" ht="12.75">
      <c r="A243" s="113">
        <v>333</v>
      </c>
      <c r="B243" s="384" t="s">
        <v>534</v>
      </c>
      <c r="C243" s="112" t="s">
        <v>554</v>
      </c>
      <c r="D243" s="427">
        <v>10</v>
      </c>
      <c r="E243" s="435">
        <v>500</v>
      </c>
      <c r="F243" s="403">
        <v>5000</v>
      </c>
      <c r="G243" s="602">
        <f t="shared" si="4"/>
        <v>5000</v>
      </c>
      <c r="H243" s="603"/>
      <c r="I243" s="603"/>
      <c r="J243" s="514">
        <v>5000</v>
      </c>
    </row>
    <row r="244" spans="1:10" s="17" customFormat="1" ht="12.75">
      <c r="A244" s="18" t="s">
        <v>557</v>
      </c>
      <c r="B244" s="125"/>
      <c r="C244" s="16"/>
      <c r="D244" s="436"/>
      <c r="E244" s="437"/>
      <c r="F244" s="412">
        <v>9719</v>
      </c>
      <c r="G244" s="604"/>
      <c r="H244" s="605"/>
      <c r="I244" s="605"/>
      <c r="J244" s="517">
        <v>9719</v>
      </c>
    </row>
    <row r="245" spans="1:10" s="20" customFormat="1" ht="12.75">
      <c r="A245" s="113">
        <v>335</v>
      </c>
      <c r="B245" s="384" t="s">
        <v>534</v>
      </c>
      <c r="C245" s="112" t="s">
        <v>558</v>
      </c>
      <c r="D245" s="443">
        <v>100</v>
      </c>
      <c r="E245" s="435">
        <v>50</v>
      </c>
      <c r="F245" s="410">
        <v>5000</v>
      </c>
      <c r="G245" s="602">
        <f t="shared" si="4"/>
        <v>5000</v>
      </c>
      <c r="H245" s="603"/>
      <c r="I245" s="603"/>
      <c r="J245" s="514">
        <v>5000</v>
      </c>
    </row>
    <row r="246" spans="1:10" s="17" customFormat="1" ht="12.75">
      <c r="A246" s="113">
        <v>335</v>
      </c>
      <c r="B246" s="384" t="s">
        <v>526</v>
      </c>
      <c r="C246" s="112" t="s">
        <v>559</v>
      </c>
      <c r="D246" s="427">
        <v>1</v>
      </c>
      <c r="E246" s="435">
        <v>5000</v>
      </c>
      <c r="F246" s="403">
        <v>5000</v>
      </c>
      <c r="G246" s="602">
        <f t="shared" si="4"/>
        <v>5000</v>
      </c>
      <c r="H246" s="603"/>
      <c r="I246" s="603"/>
      <c r="J246" s="514">
        <v>5000</v>
      </c>
    </row>
    <row r="247" spans="1:10" s="17" customFormat="1" ht="12.75">
      <c r="A247" s="113">
        <v>335</v>
      </c>
      <c r="B247" s="384" t="s">
        <v>526</v>
      </c>
      <c r="C247" s="112" t="s">
        <v>560</v>
      </c>
      <c r="D247" s="427">
        <v>1</v>
      </c>
      <c r="E247" s="435">
        <v>30000</v>
      </c>
      <c r="F247" s="403">
        <v>30000</v>
      </c>
      <c r="G247" s="602">
        <f t="shared" si="4"/>
        <v>30000</v>
      </c>
      <c r="H247" s="603"/>
      <c r="I247" s="603"/>
      <c r="J247" s="514">
        <v>30000</v>
      </c>
    </row>
    <row r="248" spans="1:10" s="17" customFormat="1" ht="12.75">
      <c r="A248" s="113">
        <v>335</v>
      </c>
      <c r="B248" s="384" t="s">
        <v>526</v>
      </c>
      <c r="C248" s="112" t="s">
        <v>561</v>
      </c>
      <c r="D248" s="427">
        <v>2</v>
      </c>
      <c r="E248" s="435">
        <v>12618.6</v>
      </c>
      <c r="F248" s="403">
        <v>25237.2</v>
      </c>
      <c r="G248" s="602">
        <f t="shared" si="4"/>
        <v>25237.2</v>
      </c>
      <c r="H248" s="603"/>
      <c r="I248" s="603"/>
      <c r="J248" s="514">
        <v>25237.2</v>
      </c>
    </row>
    <row r="249" spans="1:10" s="17" customFormat="1" ht="12.75">
      <c r="A249" s="113">
        <v>335</v>
      </c>
      <c r="B249" s="384" t="s">
        <v>541</v>
      </c>
      <c r="C249" s="112" t="s">
        <v>562</v>
      </c>
      <c r="D249" s="427">
        <v>12</v>
      </c>
      <c r="E249" s="435">
        <v>100</v>
      </c>
      <c r="F249" s="403">
        <v>1200</v>
      </c>
      <c r="G249" s="602">
        <f t="shared" si="4"/>
        <v>1200</v>
      </c>
      <c r="H249" s="603"/>
      <c r="I249" s="603"/>
      <c r="J249" s="514">
        <v>1200</v>
      </c>
    </row>
    <row r="250" spans="1:10" s="17" customFormat="1" ht="12.75">
      <c r="A250" s="18" t="s">
        <v>563</v>
      </c>
      <c r="B250" s="125"/>
      <c r="C250" s="16"/>
      <c r="D250" s="436"/>
      <c r="E250" s="437"/>
      <c r="F250" s="412">
        <v>66437.2</v>
      </c>
      <c r="G250" s="604"/>
      <c r="H250" s="605"/>
      <c r="I250" s="605"/>
      <c r="J250" s="517">
        <v>66437.2</v>
      </c>
    </row>
    <row r="251" spans="1:10" s="17" customFormat="1" ht="12.75">
      <c r="A251" s="123">
        <v>336</v>
      </c>
      <c r="B251" s="394" t="s">
        <v>526</v>
      </c>
      <c r="C251" s="122" t="s">
        <v>564</v>
      </c>
      <c r="D251" s="427">
        <v>2</v>
      </c>
      <c r="E251" s="435">
        <v>900</v>
      </c>
      <c r="F251" s="403">
        <v>1800</v>
      </c>
      <c r="G251" s="602">
        <f t="shared" si="4"/>
        <v>1800</v>
      </c>
      <c r="H251" s="603"/>
      <c r="I251" s="603"/>
      <c r="J251" s="514">
        <v>1800</v>
      </c>
    </row>
    <row r="252" spans="1:10" s="17" customFormat="1" ht="12.75">
      <c r="A252" s="21" t="s">
        <v>565</v>
      </c>
      <c r="B252" s="386"/>
      <c r="C252" s="16"/>
      <c r="D252" s="440"/>
      <c r="E252" s="437"/>
      <c r="F252" s="412">
        <v>1800</v>
      </c>
      <c r="G252" s="604"/>
      <c r="H252" s="605"/>
      <c r="I252" s="605"/>
      <c r="J252" s="517">
        <v>1800</v>
      </c>
    </row>
    <row r="253" spans="1:10" s="20" customFormat="1" ht="12.75">
      <c r="A253" s="113">
        <v>345</v>
      </c>
      <c r="B253" s="384" t="s">
        <v>526</v>
      </c>
      <c r="C253" s="112" t="s">
        <v>569</v>
      </c>
      <c r="D253" s="618">
        <v>10</v>
      </c>
      <c r="E253" s="455">
        <v>1000</v>
      </c>
      <c r="F253" s="410">
        <v>10000</v>
      </c>
      <c r="G253" s="602">
        <f aca="true" t="shared" si="5" ref="G253:G280">+F253</f>
        <v>10000</v>
      </c>
      <c r="H253" s="603"/>
      <c r="I253" s="603"/>
      <c r="J253" s="514">
        <v>10000</v>
      </c>
    </row>
    <row r="254" spans="1:10" s="17" customFormat="1" ht="12.75">
      <c r="A254" s="18" t="s">
        <v>570</v>
      </c>
      <c r="B254" s="125"/>
      <c r="C254" s="16"/>
      <c r="D254" s="441"/>
      <c r="E254" s="442"/>
      <c r="F254" s="412">
        <v>10000</v>
      </c>
      <c r="G254" s="604"/>
      <c r="H254" s="605"/>
      <c r="I254" s="605"/>
      <c r="J254" s="517">
        <v>10000</v>
      </c>
    </row>
    <row r="255" spans="1:10" s="17" customFormat="1" ht="24">
      <c r="A255" s="113">
        <v>349</v>
      </c>
      <c r="B255" s="384" t="s">
        <v>534</v>
      </c>
      <c r="C255" s="112" t="s">
        <v>571</v>
      </c>
      <c r="D255" s="427">
        <v>1</v>
      </c>
      <c r="E255" s="435">
        <v>1430</v>
      </c>
      <c r="F255" s="403">
        <v>1430</v>
      </c>
      <c r="G255" s="602">
        <f t="shared" si="5"/>
        <v>1430</v>
      </c>
      <c r="H255" s="603"/>
      <c r="I255" s="603"/>
      <c r="J255" s="514">
        <v>1430</v>
      </c>
    </row>
    <row r="256" spans="1:10" s="17" customFormat="1" ht="12.75">
      <c r="A256" s="113">
        <v>349</v>
      </c>
      <c r="B256" s="384" t="s">
        <v>526</v>
      </c>
      <c r="C256" s="112" t="s">
        <v>572</v>
      </c>
      <c r="D256" s="427">
        <v>1</v>
      </c>
      <c r="E256" s="435">
        <v>7200</v>
      </c>
      <c r="F256" s="403">
        <v>7200</v>
      </c>
      <c r="G256" s="602">
        <f t="shared" si="5"/>
        <v>7200</v>
      </c>
      <c r="H256" s="603"/>
      <c r="I256" s="603"/>
      <c r="J256" s="514">
        <v>7200</v>
      </c>
    </row>
    <row r="257" spans="1:10" s="17" customFormat="1" ht="12.75">
      <c r="A257" s="18" t="s">
        <v>574</v>
      </c>
      <c r="B257" s="125"/>
      <c r="C257" s="16"/>
      <c r="D257" s="441"/>
      <c r="E257" s="442"/>
      <c r="F257" s="412">
        <v>8630</v>
      </c>
      <c r="G257" s="604"/>
      <c r="H257" s="605"/>
      <c r="I257" s="605"/>
      <c r="J257" s="517">
        <v>8630</v>
      </c>
    </row>
    <row r="258" spans="1:10" s="17" customFormat="1" ht="12.75">
      <c r="A258" s="115">
        <v>351</v>
      </c>
      <c r="B258" s="389" t="s">
        <v>526</v>
      </c>
      <c r="C258" s="112" t="s">
        <v>575</v>
      </c>
      <c r="D258" s="427">
        <v>1</v>
      </c>
      <c r="E258" s="435">
        <v>1920</v>
      </c>
      <c r="F258" s="403">
        <v>1920</v>
      </c>
      <c r="G258" s="602">
        <f t="shared" si="5"/>
        <v>1920</v>
      </c>
      <c r="H258" s="603"/>
      <c r="I258" s="603"/>
      <c r="J258" s="514">
        <v>1920</v>
      </c>
    </row>
    <row r="259" spans="1:10" s="17" customFormat="1" ht="12.75">
      <c r="A259" s="21" t="s">
        <v>577</v>
      </c>
      <c r="B259" s="386"/>
      <c r="C259" s="16"/>
      <c r="D259" s="440"/>
      <c r="E259" s="437"/>
      <c r="F259" s="412">
        <v>1920</v>
      </c>
      <c r="G259" s="604"/>
      <c r="H259" s="605"/>
      <c r="I259" s="605"/>
      <c r="J259" s="517">
        <v>1920</v>
      </c>
    </row>
    <row r="260" spans="1:10" s="17" customFormat="1" ht="12.75">
      <c r="A260" s="113">
        <v>353</v>
      </c>
      <c r="B260" s="384" t="s">
        <v>581</v>
      </c>
      <c r="C260" s="112" t="s">
        <v>582</v>
      </c>
      <c r="D260" s="427">
        <v>10140</v>
      </c>
      <c r="E260" s="410">
        <v>0.2</v>
      </c>
      <c r="F260" s="410">
        <v>2028</v>
      </c>
      <c r="G260" s="602">
        <f t="shared" si="5"/>
        <v>2028</v>
      </c>
      <c r="H260" s="603"/>
      <c r="I260" s="603"/>
      <c r="J260" s="514">
        <v>2028</v>
      </c>
    </row>
    <row r="261" spans="1:10" s="17" customFormat="1" ht="12.75">
      <c r="A261" s="123">
        <v>353</v>
      </c>
      <c r="B261" s="394" t="s">
        <v>526</v>
      </c>
      <c r="C261" s="122" t="s">
        <v>584</v>
      </c>
      <c r="D261" s="427">
        <v>1</v>
      </c>
      <c r="E261" s="435">
        <v>924</v>
      </c>
      <c r="F261" s="403">
        <v>924</v>
      </c>
      <c r="G261" s="602">
        <f t="shared" si="5"/>
        <v>924</v>
      </c>
      <c r="H261" s="603"/>
      <c r="I261" s="603"/>
      <c r="J261" s="514">
        <v>924</v>
      </c>
    </row>
    <row r="262" spans="1:10" s="17" customFormat="1" ht="12.75">
      <c r="A262" s="18" t="s">
        <v>585</v>
      </c>
      <c r="B262" s="125"/>
      <c r="C262" s="16"/>
      <c r="D262" s="436"/>
      <c r="E262" s="437"/>
      <c r="F262" s="412">
        <v>2952</v>
      </c>
      <c r="G262" s="604"/>
      <c r="H262" s="605"/>
      <c r="I262" s="605"/>
      <c r="J262" s="517">
        <v>2952</v>
      </c>
    </row>
    <row r="263" spans="1:10" s="20" customFormat="1" ht="12.75">
      <c r="A263" s="113">
        <v>355</v>
      </c>
      <c r="B263" s="384" t="s">
        <v>541</v>
      </c>
      <c r="C263" s="112" t="s">
        <v>591</v>
      </c>
      <c r="D263" s="639">
        <v>12</v>
      </c>
      <c r="E263" s="556">
        <v>583.33</v>
      </c>
      <c r="F263" s="410">
        <v>6999.96</v>
      </c>
      <c r="G263" s="602">
        <f t="shared" si="5"/>
        <v>6999.96</v>
      </c>
      <c r="H263" s="603"/>
      <c r="I263" s="603"/>
      <c r="J263" s="514">
        <v>6999.96</v>
      </c>
    </row>
    <row r="264" spans="1:10" s="17" customFormat="1" ht="12.75">
      <c r="A264" s="113">
        <v>355</v>
      </c>
      <c r="B264" s="384" t="s">
        <v>541</v>
      </c>
      <c r="C264" s="112" t="s">
        <v>592</v>
      </c>
      <c r="D264" s="427">
        <v>1</v>
      </c>
      <c r="E264" s="435">
        <v>264</v>
      </c>
      <c r="F264" s="403">
        <v>264</v>
      </c>
      <c r="G264" s="602">
        <f t="shared" si="5"/>
        <v>264</v>
      </c>
      <c r="H264" s="603"/>
      <c r="I264" s="603"/>
      <c r="J264" s="514">
        <v>264</v>
      </c>
    </row>
    <row r="265" spans="1:10" s="17" customFormat="1" ht="12.75">
      <c r="A265" s="18" t="s">
        <v>593</v>
      </c>
      <c r="B265" s="125"/>
      <c r="C265" s="16"/>
      <c r="D265" s="436"/>
      <c r="E265" s="437"/>
      <c r="F265" s="412">
        <v>7263.96</v>
      </c>
      <c r="G265" s="604"/>
      <c r="H265" s="605"/>
      <c r="I265" s="605"/>
      <c r="J265" s="517">
        <v>7263.96</v>
      </c>
    </row>
    <row r="266" spans="1:10" s="17" customFormat="1" ht="12.75">
      <c r="A266" s="113">
        <v>356</v>
      </c>
      <c r="B266" s="384" t="s">
        <v>541</v>
      </c>
      <c r="C266" s="112" t="s">
        <v>594</v>
      </c>
      <c r="D266" s="427">
        <v>1</v>
      </c>
      <c r="E266" s="435">
        <v>1140</v>
      </c>
      <c r="F266" s="403">
        <v>1140</v>
      </c>
      <c r="G266" s="602">
        <f t="shared" si="5"/>
        <v>1140</v>
      </c>
      <c r="H266" s="603"/>
      <c r="I266" s="603"/>
      <c r="J266" s="514">
        <v>1140</v>
      </c>
    </row>
    <row r="267" spans="1:10" s="17" customFormat="1" ht="12.75">
      <c r="A267" s="18" t="s">
        <v>595</v>
      </c>
      <c r="B267" s="125"/>
      <c r="C267" s="16"/>
      <c r="D267" s="436"/>
      <c r="E267" s="437"/>
      <c r="F267" s="412">
        <v>1140</v>
      </c>
      <c r="G267" s="604"/>
      <c r="H267" s="605"/>
      <c r="I267" s="605"/>
      <c r="J267" s="517">
        <v>1140</v>
      </c>
    </row>
    <row r="268" spans="1:10" s="17" customFormat="1" ht="12.75">
      <c r="A268" s="113">
        <v>371</v>
      </c>
      <c r="B268" s="384" t="s">
        <v>534</v>
      </c>
      <c r="C268" s="112" t="s">
        <v>596</v>
      </c>
      <c r="D268" s="427">
        <v>24</v>
      </c>
      <c r="E268" s="419">
        <v>1100</v>
      </c>
      <c r="F268" s="410">
        <v>26400</v>
      </c>
      <c r="G268" s="602">
        <f t="shared" si="5"/>
        <v>26400</v>
      </c>
      <c r="H268" s="603"/>
      <c r="I268" s="603"/>
      <c r="J268" s="514">
        <v>26400</v>
      </c>
    </row>
    <row r="269" spans="1:10" s="17" customFormat="1" ht="12.75">
      <c r="A269" s="113">
        <v>371</v>
      </c>
      <c r="B269" s="384" t="s">
        <v>597</v>
      </c>
      <c r="C269" s="112" t="s">
        <v>598</v>
      </c>
      <c r="D269" s="427">
        <v>2</v>
      </c>
      <c r="E269" s="419">
        <v>2400</v>
      </c>
      <c r="F269" s="410">
        <v>4800</v>
      </c>
      <c r="G269" s="602">
        <f t="shared" si="5"/>
        <v>4800</v>
      </c>
      <c r="H269" s="603"/>
      <c r="I269" s="603"/>
      <c r="J269" s="514">
        <v>4800</v>
      </c>
    </row>
    <row r="270" spans="1:10" s="17" customFormat="1" ht="12.75">
      <c r="A270" s="113">
        <v>371</v>
      </c>
      <c r="B270" s="384" t="s">
        <v>534</v>
      </c>
      <c r="C270" s="112" t="s">
        <v>599</v>
      </c>
      <c r="D270" s="427">
        <v>43</v>
      </c>
      <c r="E270" s="419">
        <v>280</v>
      </c>
      <c r="F270" s="410">
        <v>12040</v>
      </c>
      <c r="G270" s="602">
        <f t="shared" si="5"/>
        <v>12040</v>
      </c>
      <c r="H270" s="603"/>
      <c r="I270" s="603"/>
      <c r="J270" s="514">
        <v>12040</v>
      </c>
    </row>
    <row r="271" spans="1:10" s="17" customFormat="1" ht="12.75">
      <c r="A271" s="18" t="s">
        <v>600</v>
      </c>
      <c r="B271" s="125"/>
      <c r="C271" s="16"/>
      <c r="D271" s="438"/>
      <c r="E271" s="439"/>
      <c r="F271" s="412">
        <v>43240</v>
      </c>
      <c r="G271" s="604"/>
      <c r="H271" s="605"/>
      <c r="I271" s="605"/>
      <c r="J271" s="517">
        <v>43240</v>
      </c>
    </row>
    <row r="272" spans="1:10" s="17" customFormat="1" ht="12.75">
      <c r="A272" s="113">
        <v>372</v>
      </c>
      <c r="B272" s="384" t="s">
        <v>601</v>
      </c>
      <c r="C272" s="112" t="s">
        <v>602</v>
      </c>
      <c r="D272" s="427">
        <v>1133</v>
      </c>
      <c r="E272" s="419">
        <v>280</v>
      </c>
      <c r="F272" s="410">
        <v>317240</v>
      </c>
      <c r="G272" s="602">
        <f t="shared" si="5"/>
        <v>317240</v>
      </c>
      <c r="H272" s="603"/>
      <c r="I272" s="603"/>
      <c r="J272" s="514">
        <v>317240</v>
      </c>
    </row>
    <row r="273" spans="1:10" s="17" customFormat="1" ht="12.75">
      <c r="A273" s="113">
        <v>372</v>
      </c>
      <c r="B273" s="384" t="s">
        <v>541</v>
      </c>
      <c r="C273" s="112" t="s">
        <v>603</v>
      </c>
      <c r="D273" s="427">
        <v>25</v>
      </c>
      <c r="E273" s="419">
        <v>900</v>
      </c>
      <c r="F273" s="410">
        <v>22500</v>
      </c>
      <c r="G273" s="602">
        <f t="shared" si="5"/>
        <v>22500</v>
      </c>
      <c r="H273" s="603"/>
      <c r="I273" s="603"/>
      <c r="J273" s="514">
        <v>22500</v>
      </c>
    </row>
    <row r="274" spans="1:10" s="17" customFormat="1" ht="12.75">
      <c r="A274" s="18" t="s">
        <v>604</v>
      </c>
      <c r="B274" s="125"/>
      <c r="C274" s="16"/>
      <c r="D274" s="438"/>
      <c r="E274" s="439"/>
      <c r="F274" s="412">
        <v>339740</v>
      </c>
      <c r="G274" s="604"/>
      <c r="H274" s="605"/>
      <c r="I274" s="605"/>
      <c r="J274" s="517">
        <v>339740</v>
      </c>
    </row>
    <row r="275" spans="1:10" s="17" customFormat="1" ht="12.75">
      <c r="A275" s="113">
        <v>379</v>
      </c>
      <c r="B275" s="384" t="s">
        <v>605</v>
      </c>
      <c r="C275" s="112" t="s">
        <v>606</v>
      </c>
      <c r="D275" s="427">
        <v>180594</v>
      </c>
      <c r="E275" s="419">
        <v>0.51</v>
      </c>
      <c r="F275" s="410">
        <f>+D275*E275</f>
        <v>92102.94</v>
      </c>
      <c r="G275" s="602">
        <f t="shared" si="5"/>
        <v>92102.94</v>
      </c>
      <c r="H275" s="603"/>
      <c r="I275" s="603"/>
      <c r="J275" s="514">
        <v>92102.94</v>
      </c>
    </row>
    <row r="276" spans="1:10" s="17" customFormat="1" ht="12.75">
      <c r="A276" s="113">
        <v>379</v>
      </c>
      <c r="B276" s="384" t="s">
        <v>605</v>
      </c>
      <c r="C276" s="112" t="s">
        <v>607</v>
      </c>
      <c r="D276" s="427">
        <v>10000</v>
      </c>
      <c r="E276" s="419">
        <v>0.59</v>
      </c>
      <c r="F276" s="410">
        <f>+D276*E276</f>
        <v>5900</v>
      </c>
      <c r="G276" s="602">
        <f t="shared" si="5"/>
        <v>5900</v>
      </c>
      <c r="H276" s="603"/>
      <c r="I276" s="603"/>
      <c r="J276" s="514">
        <v>5900</v>
      </c>
    </row>
    <row r="277" spans="1:10" s="17" customFormat="1" ht="12.75">
      <c r="A277" s="18" t="s">
        <v>608</v>
      </c>
      <c r="B277" s="125"/>
      <c r="C277" s="16"/>
      <c r="D277" s="436"/>
      <c r="E277" s="437"/>
      <c r="F277" s="412">
        <f>SUM(F275:F276)</f>
        <v>98002.94</v>
      </c>
      <c r="G277" s="604"/>
      <c r="H277" s="605"/>
      <c r="I277" s="605"/>
      <c r="J277" s="517">
        <v>98002.94</v>
      </c>
    </row>
    <row r="278" spans="1:10" s="17" customFormat="1" ht="12.75">
      <c r="A278" s="114">
        <v>383</v>
      </c>
      <c r="B278" s="389" t="s">
        <v>534</v>
      </c>
      <c r="C278" s="112" t="s">
        <v>609</v>
      </c>
      <c r="D278" s="427">
        <v>100</v>
      </c>
      <c r="E278" s="410">
        <v>5.625</v>
      </c>
      <c r="F278" s="410">
        <v>562.5</v>
      </c>
      <c r="G278" s="602">
        <f t="shared" si="5"/>
        <v>562.5</v>
      </c>
      <c r="H278" s="603"/>
      <c r="I278" s="603"/>
      <c r="J278" s="514">
        <v>562.5</v>
      </c>
    </row>
    <row r="279" spans="1:10" s="17" customFormat="1" ht="12.75">
      <c r="A279" s="19" t="s">
        <v>610</v>
      </c>
      <c r="B279" s="386"/>
      <c r="C279" s="16"/>
      <c r="D279" s="440"/>
      <c r="E279" s="437"/>
      <c r="F279" s="412">
        <v>562.5</v>
      </c>
      <c r="G279" s="604"/>
      <c r="H279" s="605"/>
      <c r="I279" s="605"/>
      <c r="J279" s="517">
        <v>562.5</v>
      </c>
    </row>
    <row r="280" spans="1:10" s="17" customFormat="1" ht="12.75">
      <c r="A280" s="113">
        <v>393</v>
      </c>
      <c r="B280" s="384" t="s">
        <v>541</v>
      </c>
      <c r="C280" s="112" t="s">
        <v>613</v>
      </c>
      <c r="D280" s="427">
        <v>1</v>
      </c>
      <c r="E280" s="435">
        <v>35180</v>
      </c>
      <c r="F280" s="403">
        <v>35180</v>
      </c>
      <c r="G280" s="602">
        <f t="shared" si="5"/>
        <v>35180</v>
      </c>
      <c r="H280" s="603"/>
      <c r="I280" s="603"/>
      <c r="J280" s="514">
        <v>35180</v>
      </c>
    </row>
    <row r="281" spans="1:10" s="17" customFormat="1" ht="13.5" thickBot="1">
      <c r="A281" s="120" t="s">
        <v>615</v>
      </c>
      <c r="B281" s="395"/>
      <c r="C281" s="121"/>
      <c r="D281" s="444"/>
      <c r="E281" s="445"/>
      <c r="F281" s="446">
        <v>35180</v>
      </c>
      <c r="G281" s="606"/>
      <c r="H281" s="607"/>
      <c r="I281" s="607"/>
      <c r="J281" s="516">
        <v>35180</v>
      </c>
    </row>
    <row r="282" spans="1:6" s="167" customFormat="1" ht="19.5" customHeight="1" thickBot="1">
      <c r="A282" s="166"/>
      <c r="B282" s="28"/>
      <c r="C282" s="29"/>
      <c r="D282" s="270"/>
      <c r="E282" s="204"/>
      <c r="F282" s="126"/>
    </row>
    <row r="283" spans="1:17" s="105" customFormat="1" ht="24.75" customHeight="1" thickBot="1">
      <c r="A283" s="815" t="s">
        <v>616</v>
      </c>
      <c r="B283" s="816"/>
      <c r="C283" s="816"/>
      <c r="D283" s="816"/>
      <c r="E283" s="839"/>
      <c r="F283" s="96">
        <f>SUM(F281,F279,F277,F274,F271,F267,F265,F262,F259,F257,F254,F252,F250,F244,F241,F238,F235,F233,F231,F229,F227,F225,F223)</f>
        <v>769617.6</v>
      </c>
      <c r="G283" s="96">
        <f>SUM(G222:G281)</f>
        <v>769617.6000000001</v>
      </c>
      <c r="H283" s="96">
        <f>SUM(H222:H281)</f>
        <v>0</v>
      </c>
      <c r="I283" s="96">
        <f>SUM(I222:I281)</f>
        <v>0</v>
      </c>
      <c r="J283" s="96">
        <f>SUM(J281+J279+J277+J274+J271+J267+J265+J262+J259+J257+J254+J252+J250+J244+J241+J238+J235+J233+J231+J227+J229+J225+J223)</f>
        <v>769617.6</v>
      </c>
      <c r="K283" s="97"/>
      <c r="M283" s="97"/>
      <c r="N283" s="83"/>
      <c r="O283" s="95"/>
      <c r="P283" s="95"/>
      <c r="Q283" s="97"/>
    </row>
    <row r="284" spans="1:6" s="167" customFormat="1" ht="19.5" customHeight="1" thickBot="1">
      <c r="A284" s="166"/>
      <c r="B284" s="28"/>
      <c r="C284" s="29"/>
      <c r="D284" s="270"/>
      <c r="E284" s="204"/>
      <c r="F284" s="126"/>
    </row>
    <row r="285" spans="1:17" s="295" customFormat="1" ht="31.5" customHeight="1" thickBot="1">
      <c r="A285" s="251" t="s">
        <v>617</v>
      </c>
      <c r="B285" s="149"/>
      <c r="C285" s="293"/>
      <c r="D285" s="294"/>
      <c r="E285" s="287"/>
      <c r="F285" s="30"/>
      <c r="G285" s="335"/>
      <c r="H285" s="335"/>
      <c r="I285" s="335"/>
      <c r="J285" s="335"/>
      <c r="K285" s="233"/>
      <c r="M285" s="233"/>
      <c r="N285" s="291"/>
      <c r="O285" s="95"/>
      <c r="P285" s="95"/>
      <c r="Q285" s="233"/>
    </row>
    <row r="286" spans="1:10" s="20" customFormat="1" ht="12.75">
      <c r="A286" s="613">
        <v>435</v>
      </c>
      <c r="B286" s="614" t="s">
        <v>169</v>
      </c>
      <c r="C286" s="615" t="s">
        <v>636</v>
      </c>
      <c r="D286" s="493">
        <v>1</v>
      </c>
      <c r="E286" s="640">
        <v>6000</v>
      </c>
      <c r="F286" s="470">
        <v>6000</v>
      </c>
      <c r="G286" s="470">
        <f aca="true" t="shared" si="6" ref="G286:G291">+F286</f>
        <v>6000</v>
      </c>
      <c r="H286" s="470"/>
      <c r="I286" s="470"/>
      <c r="J286" s="471">
        <v>6000</v>
      </c>
    </row>
    <row r="287" spans="1:10" s="17" customFormat="1" ht="12.75">
      <c r="A287" s="21" t="s">
        <v>639</v>
      </c>
      <c r="B287" s="386"/>
      <c r="C287" s="16"/>
      <c r="D287" s="494"/>
      <c r="E287" s="456"/>
      <c r="F287" s="453">
        <v>6000</v>
      </c>
      <c r="G287" s="453"/>
      <c r="H287" s="453"/>
      <c r="I287" s="453"/>
      <c r="J287" s="454">
        <v>6000</v>
      </c>
    </row>
    <row r="288" spans="1:10" s="20" customFormat="1" ht="12.75">
      <c r="A288" s="113">
        <v>436</v>
      </c>
      <c r="B288" s="384" t="s">
        <v>169</v>
      </c>
      <c r="C288" s="112" t="s">
        <v>640</v>
      </c>
      <c r="D288" s="482">
        <v>1</v>
      </c>
      <c r="E288" s="457">
        <v>4200</v>
      </c>
      <c r="F288" s="451">
        <v>4200</v>
      </c>
      <c r="G288" s="451">
        <f t="shared" si="6"/>
        <v>4200</v>
      </c>
      <c r="H288" s="451"/>
      <c r="I288" s="451"/>
      <c r="J288" s="452">
        <v>4200</v>
      </c>
    </row>
    <row r="289" spans="1:10" s="17" customFormat="1" ht="12.75">
      <c r="A289" s="18" t="s">
        <v>655</v>
      </c>
      <c r="B289" s="125"/>
      <c r="C289" s="16"/>
      <c r="D289" s="494"/>
      <c r="E289" s="412"/>
      <c r="F289" s="453">
        <f>SUM(F288:F288)</f>
        <v>4200</v>
      </c>
      <c r="G289" s="453"/>
      <c r="H289" s="453"/>
      <c r="I289" s="453"/>
      <c r="J289" s="454">
        <v>4990</v>
      </c>
    </row>
    <row r="290" spans="1:10" s="20" customFormat="1" ht="12.75">
      <c r="A290" s="113">
        <v>437</v>
      </c>
      <c r="B290" s="384" t="s">
        <v>169</v>
      </c>
      <c r="C290" s="112" t="s">
        <v>656</v>
      </c>
      <c r="D290" s="482">
        <v>3</v>
      </c>
      <c r="E290" s="410">
        <v>875</v>
      </c>
      <c r="F290" s="451">
        <v>2625</v>
      </c>
      <c r="G290" s="451">
        <f t="shared" si="6"/>
        <v>2625</v>
      </c>
      <c r="H290" s="451"/>
      <c r="I290" s="451"/>
      <c r="J290" s="452">
        <v>2625</v>
      </c>
    </row>
    <row r="291" spans="1:10" s="20" customFormat="1" ht="12.75">
      <c r="A291" s="113">
        <v>437</v>
      </c>
      <c r="B291" s="384" t="s">
        <v>169</v>
      </c>
      <c r="C291" s="112" t="s">
        <v>661</v>
      </c>
      <c r="D291" s="482">
        <v>3</v>
      </c>
      <c r="E291" s="458">
        <v>300</v>
      </c>
      <c r="F291" s="451">
        <v>900</v>
      </c>
      <c r="G291" s="451">
        <f t="shared" si="6"/>
        <v>900</v>
      </c>
      <c r="H291" s="451"/>
      <c r="I291" s="451"/>
      <c r="J291" s="452">
        <v>900</v>
      </c>
    </row>
    <row r="292" spans="1:10" s="17" customFormat="1" ht="13.5" thickBot="1">
      <c r="A292" s="120" t="s">
        <v>668</v>
      </c>
      <c r="B292" s="395"/>
      <c r="C292" s="121"/>
      <c r="D292" s="496"/>
      <c r="E292" s="446"/>
      <c r="F292" s="475">
        <v>3525</v>
      </c>
      <c r="G292" s="475"/>
      <c r="H292" s="475"/>
      <c r="I292" s="475"/>
      <c r="J292" s="476">
        <v>3525</v>
      </c>
    </row>
    <row r="293" spans="1:10" s="165" customFormat="1" ht="19.5" customHeight="1" thickBot="1">
      <c r="A293" s="176"/>
      <c r="B293" s="177"/>
      <c r="C293" s="178"/>
      <c r="D293" s="285"/>
      <c r="E293" s="207"/>
      <c r="F293" s="181"/>
      <c r="G293" s="181"/>
      <c r="H293" s="181"/>
      <c r="I293" s="181"/>
      <c r="J293" s="181"/>
    </row>
    <row r="294" spans="1:17" s="95" customFormat="1" ht="24.75" customHeight="1" thickBot="1">
      <c r="A294" s="817" t="s">
        <v>682</v>
      </c>
      <c r="B294" s="818"/>
      <c r="C294" s="818"/>
      <c r="D294" s="818"/>
      <c r="E294" s="797"/>
      <c r="F294" s="96">
        <f>SUM(F292+F289+F287)</f>
        <v>13725</v>
      </c>
      <c r="G294" s="96">
        <f>SUM(G286:G292)</f>
        <v>13725</v>
      </c>
      <c r="H294" s="96">
        <f>SUM(H286:H292)</f>
        <v>0</v>
      </c>
      <c r="I294" s="96">
        <f>SUM(I286:I292)</f>
        <v>0</v>
      </c>
      <c r="J294" s="96">
        <f>SUM(J292+J289+J287)</f>
        <v>14515</v>
      </c>
      <c r="K294" s="108"/>
      <c r="N294" s="94"/>
      <c r="Q294" s="108"/>
    </row>
    <row r="295" spans="1:17" s="95" customFormat="1" ht="19.5" customHeight="1" thickBot="1">
      <c r="A295" s="173"/>
      <c r="B295" s="173"/>
      <c r="C295" s="173"/>
      <c r="D295" s="286"/>
      <c r="E295" s="209"/>
      <c r="F295" s="174"/>
      <c r="G295" s="174"/>
      <c r="H295" s="174"/>
      <c r="I295" s="174"/>
      <c r="J295" s="174"/>
      <c r="K295" s="108"/>
      <c r="N295" s="94"/>
      <c r="Q295" s="108"/>
    </row>
    <row r="296" spans="1:17" s="110" customFormat="1" ht="24.75" customHeight="1" thickBot="1">
      <c r="A296" s="798" t="s">
        <v>14</v>
      </c>
      <c r="B296" s="799"/>
      <c r="C296" s="799"/>
      <c r="D296" s="799"/>
      <c r="E296" s="800"/>
      <c r="F296" s="477">
        <f>SUM(F294+F283+F219)</f>
        <v>1120741.7291</v>
      </c>
      <c r="G296" s="477">
        <f>SUM(G294+G283+G219)</f>
        <v>1120741.7291</v>
      </c>
      <c r="H296" s="477">
        <f>SUM(H294+H283+H219)</f>
        <v>0</v>
      </c>
      <c r="I296" s="477">
        <f>SUM(I294+I283+I219)</f>
        <v>0</v>
      </c>
      <c r="J296" s="477">
        <f>SUM(J294+J283+J219)</f>
        <v>1121531.7291</v>
      </c>
      <c r="K296" s="109"/>
      <c r="N296" s="111"/>
      <c r="Q296" s="109"/>
    </row>
    <row r="297" spans="1:6" ht="12.75">
      <c r="A297" s="5"/>
      <c r="B297" s="44"/>
      <c r="C297" s="45"/>
      <c r="D297" s="276"/>
      <c r="E297" s="210"/>
      <c r="F297" s="42"/>
    </row>
    <row r="298" spans="1:6" ht="12.75">
      <c r="A298" s="5"/>
      <c r="B298" s="44"/>
      <c r="C298" s="45"/>
      <c r="D298" s="276"/>
      <c r="E298" s="229"/>
      <c r="F298" s="48"/>
    </row>
    <row r="299" spans="1:6" ht="12.75">
      <c r="A299" s="5"/>
      <c r="B299" s="5"/>
      <c r="C299" s="45"/>
      <c r="D299" s="277"/>
      <c r="E299" s="229"/>
      <c r="F299" s="48"/>
    </row>
    <row r="300" spans="1:6" ht="12.75">
      <c r="A300" s="5"/>
      <c r="B300" s="5"/>
      <c r="C300" s="45"/>
      <c r="D300" s="277"/>
      <c r="E300" s="229"/>
      <c r="F300" s="48"/>
    </row>
    <row r="301" spans="1:6" ht="12.75">
      <c r="A301" s="5"/>
      <c r="B301" s="5"/>
      <c r="C301" s="45"/>
      <c r="D301" s="277"/>
      <c r="E301" s="229"/>
      <c r="F301" s="48"/>
    </row>
    <row r="302" spans="1:6" ht="12.75">
      <c r="A302" s="5"/>
      <c r="B302" s="5"/>
      <c r="C302" s="45"/>
      <c r="D302" s="277"/>
      <c r="E302" s="229"/>
      <c r="F302" s="48"/>
    </row>
    <row r="303" spans="1:6" ht="12.75">
      <c r="A303" s="5"/>
      <c r="B303" s="5"/>
      <c r="C303" s="45"/>
      <c r="D303" s="277"/>
      <c r="E303" s="229"/>
      <c r="F303" s="48"/>
    </row>
    <row r="304" spans="1:6" ht="12.75">
      <c r="A304" s="5"/>
      <c r="B304" s="5"/>
      <c r="C304" s="45"/>
      <c r="D304" s="277"/>
      <c r="E304" s="229"/>
      <c r="F304" s="48"/>
    </row>
    <row r="305" spans="1:6" ht="12.75">
      <c r="A305" s="5"/>
      <c r="B305" s="5"/>
      <c r="C305" s="45"/>
      <c r="D305" s="277"/>
      <c r="E305" s="229"/>
      <c r="F305" s="48"/>
    </row>
    <row r="306" spans="1:6" ht="12.75">
      <c r="A306" s="5"/>
      <c r="B306" s="5"/>
      <c r="C306" s="45"/>
      <c r="D306" s="277"/>
      <c r="E306" s="229"/>
      <c r="F306" s="48"/>
    </row>
    <row r="307" spans="1:6" ht="12.75">
      <c r="A307" s="5"/>
      <c r="B307" s="5"/>
      <c r="C307" s="45"/>
      <c r="D307" s="277"/>
      <c r="E307" s="229"/>
      <c r="F307" s="48"/>
    </row>
    <row r="308" spans="1:6" ht="12.75">
      <c r="A308" s="5"/>
      <c r="B308" s="5"/>
      <c r="C308" s="45"/>
      <c r="D308" s="277"/>
      <c r="E308" s="229"/>
      <c r="F308" s="48"/>
    </row>
    <row r="309" spans="1:6" ht="12.75">
      <c r="A309" s="5"/>
      <c r="B309" s="5"/>
      <c r="C309" s="45"/>
      <c r="D309" s="277"/>
      <c r="E309" s="229"/>
      <c r="F309" s="48"/>
    </row>
    <row r="310" spans="1:6" ht="12.75">
      <c r="A310" s="5"/>
      <c r="B310" s="5"/>
      <c r="C310" s="45"/>
      <c r="D310" s="277"/>
      <c r="E310" s="229"/>
      <c r="F310" s="48"/>
    </row>
    <row r="311" spans="1:6" ht="12.75">
      <c r="A311" s="5"/>
      <c r="B311" s="5"/>
      <c r="C311" s="45"/>
      <c r="D311" s="277"/>
      <c r="E311" s="229"/>
      <c r="F311" s="48"/>
    </row>
    <row r="312" spans="1:6" ht="12.75">
      <c r="A312" s="5"/>
      <c r="B312" s="5"/>
      <c r="C312" s="45"/>
      <c r="D312" s="277"/>
      <c r="E312" s="229"/>
      <c r="F312" s="48"/>
    </row>
    <row r="313" spans="1:6" ht="12.75">
      <c r="A313" s="5"/>
      <c r="B313" s="5"/>
      <c r="C313" s="45"/>
      <c r="D313" s="277"/>
      <c r="E313" s="229"/>
      <c r="F313" s="48"/>
    </row>
    <row r="314" spans="1:6" ht="12.75">
      <c r="A314" s="5"/>
      <c r="B314" s="5"/>
      <c r="C314" s="45"/>
      <c r="D314" s="277"/>
      <c r="E314" s="229"/>
      <c r="F314" s="48"/>
    </row>
    <row r="315" spans="1:6" ht="12.75">
      <c r="A315" s="5"/>
      <c r="B315" s="5"/>
      <c r="C315" s="45"/>
      <c r="D315" s="277"/>
      <c r="E315" s="229"/>
      <c r="F315" s="48"/>
    </row>
    <row r="316" spans="1:6" ht="12.75">
      <c r="A316" s="5"/>
      <c r="B316" s="5"/>
      <c r="C316" s="45"/>
      <c r="D316" s="277"/>
      <c r="E316" s="229"/>
      <c r="F316" s="48"/>
    </row>
    <row r="317" spans="1:6" ht="12.75">
      <c r="A317" s="5"/>
      <c r="B317" s="5"/>
      <c r="C317" s="45"/>
      <c r="D317" s="277"/>
      <c r="E317" s="229"/>
      <c r="F317" s="48"/>
    </row>
    <row r="318" spans="1:6" ht="12.75">
      <c r="A318" s="5"/>
      <c r="B318" s="5"/>
      <c r="C318" s="45"/>
      <c r="D318" s="277"/>
      <c r="E318" s="229"/>
      <c r="F318" s="48"/>
    </row>
    <row r="319" spans="1:6" ht="12.75">
      <c r="A319" s="5"/>
      <c r="B319" s="5"/>
      <c r="C319" s="45"/>
      <c r="D319" s="277"/>
      <c r="E319" s="229"/>
      <c r="F319" s="48"/>
    </row>
  </sheetData>
  <sheetProtection password="E5C7" sheet="1" objects="1" scenarios="1" selectLockedCells="1" selectUnlockedCells="1"/>
  <mergeCells count="17">
    <mergeCell ref="A4:J4"/>
    <mergeCell ref="A5:J5"/>
    <mergeCell ref="E6:F6"/>
    <mergeCell ref="I6:J6"/>
    <mergeCell ref="A1:C1"/>
    <mergeCell ref="A2:C2"/>
    <mergeCell ref="A3:C3"/>
    <mergeCell ref="E3:F3"/>
    <mergeCell ref="I7:J7"/>
    <mergeCell ref="A8:B8"/>
    <mergeCell ref="A9:B9"/>
    <mergeCell ref="A296:E296"/>
    <mergeCell ref="A7:B7"/>
    <mergeCell ref="A219:E219"/>
    <mergeCell ref="A283:E283"/>
    <mergeCell ref="A294:E294"/>
    <mergeCell ref="E7:F7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paperSize="5" scale="70" r:id="rId1"/>
  <headerFooter alignWithMargins="0">
    <oddFooter>&amp;CPágina &amp;P de &amp;N</oddFooter>
  </headerFooter>
  <rowBreaks count="1" manualBreakCount="1">
    <brk id="28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L503"/>
  <sheetViews>
    <sheetView workbookViewId="0" topLeftCell="E411">
      <selection activeCell="I411" sqref="I411:I476"/>
    </sheetView>
  </sheetViews>
  <sheetFormatPr defaultColWidth="11.421875" defaultRowHeight="12.75"/>
  <cols>
    <col min="1" max="1" width="12.00390625" style="13" customWidth="1"/>
    <col min="2" max="2" width="15.00390625" style="13" customWidth="1"/>
    <col min="3" max="3" width="53.00390625" style="14" customWidth="1"/>
    <col min="4" max="4" width="18.8515625" style="6" customWidth="1"/>
    <col min="5" max="5" width="17.421875" style="211" customWidth="1"/>
    <col min="6" max="6" width="26.140625" style="211" customWidth="1"/>
    <col min="7" max="7" width="27.28125" style="50" customWidth="1"/>
    <col min="8" max="8" width="26.421875" style="50" customWidth="1"/>
    <col min="9" max="9" width="28.00390625" style="50" customWidth="1"/>
    <col min="10" max="10" width="27.00390625" style="50" customWidth="1"/>
    <col min="11" max="11" width="29.8515625" style="369" customWidth="1"/>
    <col min="12" max="12" width="29.8515625" style="370" customWidth="1"/>
    <col min="13" max="16384" width="29.8515625" style="159" customWidth="1"/>
  </cols>
  <sheetData>
    <row r="1" spans="1:12" s="58" customFormat="1" ht="12.75" customHeight="1">
      <c r="A1" s="796" t="s">
        <v>139</v>
      </c>
      <c r="B1" s="819"/>
      <c r="C1" s="819"/>
      <c r="D1" s="375"/>
      <c r="E1" s="189"/>
      <c r="F1" s="189"/>
      <c r="G1" s="190"/>
      <c r="H1" s="191"/>
      <c r="I1" s="192"/>
      <c r="J1" s="192"/>
      <c r="K1" s="666"/>
      <c r="L1" s="193"/>
    </row>
    <row r="2" spans="1:12" s="58" customFormat="1" ht="12.75" customHeight="1">
      <c r="A2" s="796" t="s">
        <v>683</v>
      </c>
      <c r="B2" s="796"/>
      <c r="C2" s="796"/>
      <c r="D2" s="376"/>
      <c r="E2" s="189"/>
      <c r="F2" s="189"/>
      <c r="G2" s="190"/>
      <c r="H2" s="191"/>
      <c r="I2" s="192"/>
      <c r="J2" s="192"/>
      <c r="K2" s="666"/>
      <c r="L2" s="193"/>
    </row>
    <row r="3" spans="1:12" s="58" customFormat="1" ht="12.75" customHeight="1" thickBot="1">
      <c r="A3" s="820" t="s">
        <v>140</v>
      </c>
      <c r="B3" s="820"/>
      <c r="C3" s="820"/>
      <c r="D3" s="375"/>
      <c r="E3" s="821"/>
      <c r="F3" s="821"/>
      <c r="G3" s="190"/>
      <c r="H3" s="191"/>
      <c r="I3" s="192"/>
      <c r="J3" s="192"/>
      <c r="K3" s="666"/>
      <c r="L3" s="193"/>
    </row>
    <row r="4" spans="1:12" s="63" customFormat="1" ht="27.75" customHeight="1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67"/>
      <c r="L4" s="213"/>
    </row>
    <row r="5" spans="1:12" s="63" customFormat="1" ht="24.75" customHeight="1">
      <c r="A5" s="830" t="s">
        <v>685</v>
      </c>
      <c r="B5" s="831"/>
      <c r="C5" s="831"/>
      <c r="D5" s="831"/>
      <c r="E5" s="831"/>
      <c r="F5" s="831"/>
      <c r="G5" s="831"/>
      <c r="H5" s="831"/>
      <c r="I5" s="831"/>
      <c r="J5" s="831"/>
      <c r="K5" s="667"/>
      <c r="L5" s="213"/>
    </row>
    <row r="6" spans="1:12" s="58" customFormat="1" ht="12.75" customHeight="1">
      <c r="A6" s="61" t="s">
        <v>686</v>
      </c>
      <c r="B6" s="61"/>
      <c r="C6" s="65"/>
      <c r="D6" s="375"/>
      <c r="E6" s="832"/>
      <c r="F6" s="832"/>
      <c r="G6" s="190"/>
      <c r="H6" s="191"/>
      <c r="I6" s="833" t="s">
        <v>687</v>
      </c>
      <c r="J6" s="833"/>
      <c r="K6" s="668"/>
      <c r="L6" s="193"/>
    </row>
    <row r="7" spans="1:12" s="58" customFormat="1" ht="12.75" customHeight="1">
      <c r="A7" s="834" t="s">
        <v>141</v>
      </c>
      <c r="B7" s="834"/>
      <c r="C7" s="65"/>
      <c r="D7" s="375"/>
      <c r="E7" s="835"/>
      <c r="F7" s="835"/>
      <c r="G7" s="190"/>
      <c r="H7" s="191"/>
      <c r="I7" s="826" t="s">
        <v>851</v>
      </c>
      <c r="J7" s="826"/>
      <c r="K7" s="669"/>
      <c r="L7" s="193"/>
    </row>
    <row r="8" spans="1:12" s="58" customFormat="1" ht="12.75" customHeight="1">
      <c r="A8" s="822" t="s">
        <v>688</v>
      </c>
      <c r="B8" s="822"/>
      <c r="C8" s="69"/>
      <c r="D8" s="375"/>
      <c r="E8" s="189"/>
      <c r="F8" s="189"/>
      <c r="G8" s="190"/>
      <c r="H8" s="191"/>
      <c r="I8" s="192"/>
      <c r="J8" s="192"/>
      <c r="K8" s="666"/>
      <c r="L8" s="193"/>
    </row>
    <row r="9" spans="1:12" s="58" customFormat="1" ht="13.5" customHeight="1">
      <c r="A9" s="822" t="s">
        <v>142</v>
      </c>
      <c r="B9" s="822"/>
      <c r="C9" s="70"/>
      <c r="D9" s="375"/>
      <c r="E9" s="189"/>
      <c r="F9" s="193"/>
      <c r="G9" s="190"/>
      <c r="H9" s="191"/>
      <c r="I9" s="192"/>
      <c r="J9" s="192"/>
      <c r="K9" s="666"/>
      <c r="L9" s="193"/>
    </row>
    <row r="10" ht="16.5" customHeight="1" thickBot="1"/>
    <row r="11" spans="1:10" ht="38.25" customHeight="1" thickBot="1">
      <c r="A11" s="71" t="s">
        <v>143</v>
      </c>
      <c r="B11" s="71" t="s">
        <v>144</v>
      </c>
      <c r="C11" s="71" t="s">
        <v>145</v>
      </c>
      <c r="D11" s="284" t="s">
        <v>690</v>
      </c>
      <c r="E11" s="195" t="s">
        <v>691</v>
      </c>
      <c r="F11" s="72" t="s">
        <v>692</v>
      </c>
      <c r="G11" s="195" t="s">
        <v>693</v>
      </c>
      <c r="H11" s="195" t="s">
        <v>694</v>
      </c>
      <c r="I11" s="195" t="s">
        <v>695</v>
      </c>
      <c r="J11" s="195" t="s">
        <v>9</v>
      </c>
    </row>
    <row r="12" spans="1:12" s="167" customFormat="1" ht="29.25" customHeight="1" thickBot="1">
      <c r="A12" s="691" t="s">
        <v>146</v>
      </c>
      <c r="B12" s="303"/>
      <c r="C12" s="304"/>
      <c r="D12" s="670"/>
      <c r="E12" s="198"/>
      <c r="F12" s="198"/>
      <c r="G12" s="198"/>
      <c r="H12" s="198"/>
      <c r="I12" s="198"/>
      <c r="J12" s="198"/>
      <c r="K12" s="671"/>
      <c r="L12" s="198"/>
    </row>
    <row r="13" spans="1:12" s="167" customFormat="1" ht="12.75">
      <c r="A13" s="467">
        <v>211</v>
      </c>
      <c r="B13" s="468" t="s">
        <v>147</v>
      </c>
      <c r="C13" s="469" t="s">
        <v>150</v>
      </c>
      <c r="D13" s="558">
        <v>21</v>
      </c>
      <c r="E13" s="99">
        <v>2.875</v>
      </c>
      <c r="F13" s="99">
        <v>60.375</v>
      </c>
      <c r="G13" s="698">
        <v>60.375</v>
      </c>
      <c r="H13" s="698"/>
      <c r="I13" s="698"/>
      <c r="J13" s="699">
        <v>60.375</v>
      </c>
      <c r="K13" s="671"/>
      <c r="L13" s="198"/>
    </row>
    <row r="14" spans="1:12" s="167" customFormat="1" ht="24.75" customHeight="1">
      <c r="A14" s="113">
        <v>211</v>
      </c>
      <c r="B14" s="384" t="s">
        <v>151</v>
      </c>
      <c r="C14" s="112" t="s">
        <v>150</v>
      </c>
      <c r="D14" s="443">
        <v>10</v>
      </c>
      <c r="E14" s="410">
        <v>34</v>
      </c>
      <c r="F14" s="410">
        <v>340</v>
      </c>
      <c r="G14" s="528">
        <v>340</v>
      </c>
      <c r="H14" s="528"/>
      <c r="I14" s="528"/>
      <c r="J14" s="700">
        <v>340</v>
      </c>
      <c r="K14" s="671"/>
      <c r="L14" s="198"/>
    </row>
    <row r="15" spans="1:12" s="167" customFormat="1" ht="24.75" customHeight="1">
      <c r="A15" s="113">
        <v>211</v>
      </c>
      <c r="B15" s="384" t="s">
        <v>152</v>
      </c>
      <c r="C15" s="112" t="s">
        <v>150</v>
      </c>
      <c r="D15" s="443">
        <v>12</v>
      </c>
      <c r="E15" s="410">
        <v>31.05</v>
      </c>
      <c r="F15" s="410">
        <v>372.6</v>
      </c>
      <c r="G15" s="528">
        <v>372.6</v>
      </c>
      <c r="H15" s="528"/>
      <c r="I15" s="528"/>
      <c r="J15" s="700">
        <v>372.6</v>
      </c>
      <c r="K15" s="671"/>
      <c r="L15" s="198"/>
    </row>
    <row r="16" spans="1:12" s="167" customFormat="1" ht="12.75">
      <c r="A16" s="113">
        <v>211</v>
      </c>
      <c r="B16" s="384" t="s">
        <v>159</v>
      </c>
      <c r="C16" s="112" t="s">
        <v>160</v>
      </c>
      <c r="D16" s="443">
        <v>964</v>
      </c>
      <c r="E16" s="410">
        <v>14.95</v>
      </c>
      <c r="F16" s="410">
        <v>14411.8</v>
      </c>
      <c r="G16" s="528">
        <v>14411.8</v>
      </c>
      <c r="H16" s="528"/>
      <c r="I16" s="528"/>
      <c r="J16" s="700">
        <v>14411.8</v>
      </c>
      <c r="K16" s="671"/>
      <c r="L16" s="198"/>
    </row>
    <row r="17" spans="1:12" s="167" customFormat="1" ht="12.75">
      <c r="A17" s="113">
        <v>211</v>
      </c>
      <c r="B17" s="384" t="s">
        <v>147</v>
      </c>
      <c r="C17" s="112" t="s">
        <v>148</v>
      </c>
      <c r="D17" s="443">
        <v>21</v>
      </c>
      <c r="E17" s="410">
        <v>83.375</v>
      </c>
      <c r="F17" s="410">
        <v>1750.875</v>
      </c>
      <c r="G17" s="528">
        <v>1750.875</v>
      </c>
      <c r="H17" s="528"/>
      <c r="I17" s="528"/>
      <c r="J17" s="700">
        <v>1750.875</v>
      </c>
      <c r="K17" s="671"/>
      <c r="L17" s="198"/>
    </row>
    <row r="18" spans="1:12" s="167" customFormat="1" ht="12.75">
      <c r="A18" s="113">
        <v>211</v>
      </c>
      <c r="B18" s="384" t="s">
        <v>147</v>
      </c>
      <c r="C18" s="112" t="s">
        <v>149</v>
      </c>
      <c r="D18" s="443">
        <v>35</v>
      </c>
      <c r="E18" s="410">
        <v>55.2</v>
      </c>
      <c r="F18" s="410">
        <v>1932</v>
      </c>
      <c r="G18" s="528">
        <v>1932</v>
      </c>
      <c r="H18" s="528"/>
      <c r="I18" s="528"/>
      <c r="J18" s="700">
        <v>1932</v>
      </c>
      <c r="K18" s="671"/>
      <c r="L18" s="198"/>
    </row>
    <row r="19" spans="1:12" s="167" customFormat="1" ht="22.5" customHeight="1">
      <c r="A19" s="113">
        <v>211</v>
      </c>
      <c r="B19" s="384" t="s">
        <v>153</v>
      </c>
      <c r="C19" s="112" t="s">
        <v>154</v>
      </c>
      <c r="D19" s="443">
        <v>16</v>
      </c>
      <c r="E19" s="410">
        <v>32.2</v>
      </c>
      <c r="F19" s="410">
        <v>515.2</v>
      </c>
      <c r="G19" s="528">
        <v>515.2</v>
      </c>
      <c r="H19" s="528"/>
      <c r="I19" s="528"/>
      <c r="J19" s="700">
        <v>515.2</v>
      </c>
      <c r="K19" s="671"/>
      <c r="L19" s="198"/>
    </row>
    <row r="20" spans="1:12" s="167" customFormat="1" ht="22.5" customHeight="1">
      <c r="A20" s="113">
        <v>211</v>
      </c>
      <c r="B20" s="384" t="s">
        <v>163</v>
      </c>
      <c r="C20" s="112" t="s">
        <v>164</v>
      </c>
      <c r="D20" s="443">
        <v>28</v>
      </c>
      <c r="E20" s="410">
        <v>20.7</v>
      </c>
      <c r="F20" s="410">
        <v>579.6</v>
      </c>
      <c r="G20" s="528">
        <v>579.6</v>
      </c>
      <c r="H20" s="528"/>
      <c r="I20" s="528"/>
      <c r="J20" s="700">
        <v>579.6</v>
      </c>
      <c r="K20" s="671"/>
      <c r="L20" s="198"/>
    </row>
    <row r="21" spans="1:12" s="167" customFormat="1" ht="12.75">
      <c r="A21" s="113">
        <v>211</v>
      </c>
      <c r="B21" s="384" t="s">
        <v>161</v>
      </c>
      <c r="C21" s="112" t="s">
        <v>162</v>
      </c>
      <c r="D21" s="443">
        <v>172</v>
      </c>
      <c r="E21" s="410">
        <v>172.5</v>
      </c>
      <c r="F21" s="410">
        <v>29670</v>
      </c>
      <c r="G21" s="528">
        <v>29670</v>
      </c>
      <c r="H21" s="528"/>
      <c r="I21" s="528"/>
      <c r="J21" s="700">
        <v>29670</v>
      </c>
      <c r="K21" s="671"/>
      <c r="L21" s="198"/>
    </row>
    <row r="22" spans="1:12" s="167" customFormat="1" ht="12.75">
      <c r="A22" s="113">
        <v>211</v>
      </c>
      <c r="B22" s="384" t="s">
        <v>155</v>
      </c>
      <c r="C22" s="112" t="s">
        <v>156</v>
      </c>
      <c r="D22" s="443">
        <v>32</v>
      </c>
      <c r="E22" s="410">
        <v>6.325</v>
      </c>
      <c r="F22" s="410">
        <v>202.4</v>
      </c>
      <c r="G22" s="528">
        <v>202.4</v>
      </c>
      <c r="H22" s="528"/>
      <c r="I22" s="528"/>
      <c r="J22" s="700">
        <v>202.4</v>
      </c>
      <c r="K22" s="671"/>
      <c r="L22" s="198"/>
    </row>
    <row r="23" spans="1:12" s="167" customFormat="1" ht="12.75">
      <c r="A23" s="113">
        <v>211</v>
      </c>
      <c r="B23" s="384" t="s">
        <v>155</v>
      </c>
      <c r="C23" s="112" t="s">
        <v>158</v>
      </c>
      <c r="D23" s="443">
        <v>30</v>
      </c>
      <c r="E23" s="410">
        <v>8.05</v>
      </c>
      <c r="F23" s="410">
        <v>241.5</v>
      </c>
      <c r="G23" s="528">
        <v>241.5</v>
      </c>
      <c r="H23" s="528"/>
      <c r="I23" s="528"/>
      <c r="J23" s="700">
        <v>241.5</v>
      </c>
      <c r="K23" s="671"/>
      <c r="L23" s="198"/>
    </row>
    <row r="24" spans="1:12" s="167" customFormat="1" ht="12.75">
      <c r="A24" s="113">
        <v>211</v>
      </c>
      <c r="B24" s="384" t="s">
        <v>147</v>
      </c>
      <c r="C24" s="112" t="s">
        <v>157</v>
      </c>
      <c r="D24" s="443">
        <v>30</v>
      </c>
      <c r="E24" s="410">
        <v>9.2</v>
      </c>
      <c r="F24" s="410">
        <v>276</v>
      </c>
      <c r="G24" s="528">
        <v>276</v>
      </c>
      <c r="H24" s="528"/>
      <c r="I24" s="528"/>
      <c r="J24" s="700">
        <v>276</v>
      </c>
      <c r="K24" s="671"/>
      <c r="L24" s="198"/>
    </row>
    <row r="25" spans="1:12" s="167" customFormat="1" ht="12.75">
      <c r="A25" s="185">
        <v>211</v>
      </c>
      <c r="B25" s="449"/>
      <c r="C25" s="186" t="s">
        <v>749</v>
      </c>
      <c r="D25" s="443">
        <v>1000</v>
      </c>
      <c r="E25" s="435">
        <v>30</v>
      </c>
      <c r="F25" s="435">
        <v>30000</v>
      </c>
      <c r="G25" s="528">
        <v>30000</v>
      </c>
      <c r="H25" s="528"/>
      <c r="I25" s="528"/>
      <c r="J25" s="700">
        <v>30000</v>
      </c>
      <c r="K25" s="671"/>
      <c r="L25" s="198"/>
    </row>
    <row r="26" spans="1:12" s="165" customFormat="1" ht="12.75">
      <c r="A26" s="18" t="s">
        <v>165</v>
      </c>
      <c r="B26" s="125"/>
      <c r="C26" s="16"/>
      <c r="D26" s="693"/>
      <c r="E26" s="412"/>
      <c r="F26" s="412">
        <v>80352.35</v>
      </c>
      <c r="G26" s="404"/>
      <c r="H26" s="404"/>
      <c r="I26" s="404"/>
      <c r="J26" s="481">
        <v>80352.35</v>
      </c>
      <c r="K26" s="672"/>
      <c r="L26" s="225"/>
    </row>
    <row r="27" spans="1:12" s="167" customFormat="1" ht="12.75">
      <c r="A27" s="113">
        <v>214</v>
      </c>
      <c r="B27" s="384" t="s">
        <v>166</v>
      </c>
      <c r="C27" s="112" t="s">
        <v>167</v>
      </c>
      <c r="D27" s="443">
        <v>3</v>
      </c>
      <c r="E27" s="435">
        <v>12633.33</v>
      </c>
      <c r="F27" s="410">
        <v>37899.99</v>
      </c>
      <c r="G27" s="528">
        <v>37899.99</v>
      </c>
      <c r="H27" s="528"/>
      <c r="I27" s="528"/>
      <c r="J27" s="700">
        <v>37899.99</v>
      </c>
      <c r="K27" s="671"/>
      <c r="L27" s="198"/>
    </row>
    <row r="28" spans="1:12" s="165" customFormat="1" ht="12.75">
      <c r="A28" s="18" t="s">
        <v>168</v>
      </c>
      <c r="B28" s="125"/>
      <c r="C28" s="16"/>
      <c r="D28" s="693"/>
      <c r="E28" s="412"/>
      <c r="F28" s="412">
        <v>37899.99</v>
      </c>
      <c r="G28" s="404"/>
      <c r="H28" s="404"/>
      <c r="I28" s="404"/>
      <c r="J28" s="481">
        <v>37899.99</v>
      </c>
      <c r="K28" s="672"/>
      <c r="L28" s="225"/>
    </row>
    <row r="29" spans="1:12" s="167" customFormat="1" ht="12.75">
      <c r="A29" s="113">
        <v>221</v>
      </c>
      <c r="B29" s="384" t="s">
        <v>169</v>
      </c>
      <c r="C29" s="112" t="s">
        <v>170</v>
      </c>
      <c r="D29" s="443">
        <v>12</v>
      </c>
      <c r="E29" s="410">
        <v>28.75</v>
      </c>
      <c r="F29" s="410">
        <v>345</v>
      </c>
      <c r="G29" s="528">
        <v>345</v>
      </c>
      <c r="H29" s="528"/>
      <c r="I29" s="528"/>
      <c r="J29" s="700">
        <v>345</v>
      </c>
      <c r="K29" s="671"/>
      <c r="L29" s="198"/>
    </row>
    <row r="30" spans="1:12" s="165" customFormat="1" ht="12.75">
      <c r="A30" s="18" t="s">
        <v>171</v>
      </c>
      <c r="B30" s="125"/>
      <c r="C30" s="16"/>
      <c r="D30" s="693"/>
      <c r="E30" s="412"/>
      <c r="F30" s="412">
        <v>345</v>
      </c>
      <c r="G30" s="404"/>
      <c r="H30" s="404"/>
      <c r="I30" s="404"/>
      <c r="J30" s="481">
        <v>345</v>
      </c>
      <c r="K30" s="672"/>
      <c r="L30" s="225"/>
    </row>
    <row r="31" spans="1:12" s="167" customFormat="1" ht="12.75">
      <c r="A31" s="113">
        <v>222</v>
      </c>
      <c r="B31" s="384" t="s">
        <v>169</v>
      </c>
      <c r="C31" s="112" t="s">
        <v>174</v>
      </c>
      <c r="D31" s="443">
        <v>13</v>
      </c>
      <c r="E31" s="410">
        <v>189.75</v>
      </c>
      <c r="F31" s="410">
        <v>2466.75</v>
      </c>
      <c r="G31" s="528">
        <v>2466.75</v>
      </c>
      <c r="H31" s="528"/>
      <c r="I31" s="528"/>
      <c r="J31" s="700">
        <v>2466.75</v>
      </c>
      <c r="K31" s="671"/>
      <c r="L31" s="198"/>
    </row>
    <row r="32" spans="1:12" s="167" customFormat="1" ht="12.75">
      <c r="A32" s="113">
        <v>222</v>
      </c>
      <c r="B32" s="384" t="s">
        <v>175</v>
      </c>
      <c r="C32" s="112" t="s">
        <v>177</v>
      </c>
      <c r="D32" s="443">
        <v>1</v>
      </c>
      <c r="E32" s="410">
        <v>115</v>
      </c>
      <c r="F32" s="410">
        <v>115</v>
      </c>
      <c r="G32" s="528">
        <v>115</v>
      </c>
      <c r="H32" s="528"/>
      <c r="I32" s="528"/>
      <c r="J32" s="700">
        <v>115</v>
      </c>
      <c r="K32" s="671"/>
      <c r="L32" s="198"/>
    </row>
    <row r="33" spans="1:12" s="167" customFormat="1" ht="12.75">
      <c r="A33" s="113">
        <v>222</v>
      </c>
      <c r="B33" s="384" t="s">
        <v>169</v>
      </c>
      <c r="C33" s="112" t="s">
        <v>178</v>
      </c>
      <c r="D33" s="443">
        <v>8</v>
      </c>
      <c r="E33" s="410">
        <v>86.25</v>
      </c>
      <c r="F33" s="410">
        <v>690</v>
      </c>
      <c r="G33" s="528">
        <v>690</v>
      </c>
      <c r="H33" s="528"/>
      <c r="I33" s="528"/>
      <c r="J33" s="700">
        <v>690</v>
      </c>
      <c r="K33" s="671"/>
      <c r="L33" s="198"/>
    </row>
    <row r="34" spans="1:12" s="167" customFormat="1" ht="12.75">
      <c r="A34" s="113">
        <v>222</v>
      </c>
      <c r="B34" s="384" t="s">
        <v>169</v>
      </c>
      <c r="C34" s="112" t="s">
        <v>180</v>
      </c>
      <c r="D34" s="443">
        <v>33</v>
      </c>
      <c r="E34" s="410">
        <v>345</v>
      </c>
      <c r="F34" s="410">
        <v>11385</v>
      </c>
      <c r="G34" s="528">
        <v>11385</v>
      </c>
      <c r="H34" s="528"/>
      <c r="I34" s="528"/>
      <c r="J34" s="700">
        <v>11385</v>
      </c>
      <c r="K34" s="671"/>
      <c r="L34" s="198"/>
    </row>
    <row r="35" spans="1:12" s="167" customFormat="1" ht="12.75">
      <c r="A35" s="113">
        <v>222</v>
      </c>
      <c r="B35" s="384" t="s">
        <v>169</v>
      </c>
      <c r="C35" s="112" t="s">
        <v>181</v>
      </c>
      <c r="D35" s="443">
        <v>26</v>
      </c>
      <c r="E35" s="410">
        <v>172.5</v>
      </c>
      <c r="F35" s="410">
        <v>4485</v>
      </c>
      <c r="G35" s="528">
        <v>4485</v>
      </c>
      <c r="H35" s="528"/>
      <c r="I35" s="528"/>
      <c r="J35" s="700">
        <v>4485</v>
      </c>
      <c r="K35" s="671"/>
      <c r="L35" s="198"/>
    </row>
    <row r="36" spans="1:12" s="167" customFormat="1" ht="12.75">
      <c r="A36" s="113">
        <v>222</v>
      </c>
      <c r="B36" s="384" t="s">
        <v>169</v>
      </c>
      <c r="C36" s="112" t="s">
        <v>182</v>
      </c>
      <c r="D36" s="443">
        <v>19</v>
      </c>
      <c r="E36" s="410">
        <v>28.75</v>
      </c>
      <c r="F36" s="410">
        <v>546.25</v>
      </c>
      <c r="G36" s="528">
        <v>546.25</v>
      </c>
      <c r="H36" s="528"/>
      <c r="I36" s="528"/>
      <c r="J36" s="700">
        <v>546.25</v>
      </c>
      <c r="K36" s="671"/>
      <c r="L36" s="198"/>
    </row>
    <row r="37" spans="1:12" s="167" customFormat="1" ht="12.75">
      <c r="A37" s="113">
        <v>222</v>
      </c>
      <c r="B37" s="384" t="s">
        <v>169</v>
      </c>
      <c r="C37" s="112" t="s">
        <v>183</v>
      </c>
      <c r="D37" s="443">
        <v>5</v>
      </c>
      <c r="E37" s="410">
        <v>46</v>
      </c>
      <c r="F37" s="410">
        <v>230</v>
      </c>
      <c r="G37" s="528">
        <v>230</v>
      </c>
      <c r="H37" s="528"/>
      <c r="I37" s="528"/>
      <c r="J37" s="700">
        <v>230</v>
      </c>
      <c r="K37" s="671"/>
      <c r="L37" s="198"/>
    </row>
    <row r="38" spans="1:12" s="167" customFormat="1" ht="12.75">
      <c r="A38" s="113">
        <v>222</v>
      </c>
      <c r="B38" s="384" t="s">
        <v>169</v>
      </c>
      <c r="C38" s="112" t="s">
        <v>184</v>
      </c>
      <c r="D38" s="443">
        <v>22</v>
      </c>
      <c r="E38" s="410">
        <v>32.2</v>
      </c>
      <c r="F38" s="410">
        <v>708.4</v>
      </c>
      <c r="G38" s="528">
        <v>708.4</v>
      </c>
      <c r="H38" s="528"/>
      <c r="I38" s="528"/>
      <c r="J38" s="700">
        <v>708.4</v>
      </c>
      <c r="K38" s="671"/>
      <c r="L38" s="198"/>
    </row>
    <row r="39" spans="1:12" s="167" customFormat="1" ht="27" customHeight="1">
      <c r="A39" s="113">
        <v>222</v>
      </c>
      <c r="B39" s="384" t="s">
        <v>175</v>
      </c>
      <c r="C39" s="112" t="s">
        <v>186</v>
      </c>
      <c r="D39" s="443">
        <v>1</v>
      </c>
      <c r="E39" s="410">
        <v>34.5</v>
      </c>
      <c r="F39" s="410">
        <v>34.5</v>
      </c>
      <c r="G39" s="528">
        <v>34.5</v>
      </c>
      <c r="H39" s="528"/>
      <c r="I39" s="528"/>
      <c r="J39" s="700">
        <v>34.5</v>
      </c>
      <c r="K39" s="671"/>
      <c r="L39" s="198"/>
    </row>
    <row r="40" spans="1:12" s="167" customFormat="1" ht="12.75">
      <c r="A40" s="113">
        <v>222</v>
      </c>
      <c r="B40" s="384" t="s">
        <v>175</v>
      </c>
      <c r="C40" s="112" t="s">
        <v>187</v>
      </c>
      <c r="D40" s="443">
        <v>11</v>
      </c>
      <c r="E40" s="410">
        <v>8.05</v>
      </c>
      <c r="F40" s="410">
        <v>88.55</v>
      </c>
      <c r="G40" s="528">
        <v>88.55</v>
      </c>
      <c r="H40" s="528"/>
      <c r="I40" s="528"/>
      <c r="J40" s="700">
        <v>88.55</v>
      </c>
      <c r="K40" s="671"/>
      <c r="L40" s="198"/>
    </row>
    <row r="41" spans="1:12" s="167" customFormat="1" ht="12.75">
      <c r="A41" s="113">
        <v>222</v>
      </c>
      <c r="B41" s="384" t="s">
        <v>169</v>
      </c>
      <c r="C41" s="112" t="s">
        <v>188</v>
      </c>
      <c r="D41" s="443">
        <v>6</v>
      </c>
      <c r="E41" s="410">
        <v>69</v>
      </c>
      <c r="F41" s="410">
        <v>414</v>
      </c>
      <c r="G41" s="528">
        <v>414</v>
      </c>
      <c r="H41" s="528"/>
      <c r="I41" s="528"/>
      <c r="J41" s="700">
        <v>414</v>
      </c>
      <c r="K41" s="671"/>
      <c r="L41" s="198"/>
    </row>
    <row r="42" spans="1:12" s="167" customFormat="1" ht="12.75">
      <c r="A42" s="113">
        <v>222</v>
      </c>
      <c r="B42" s="384" t="s">
        <v>169</v>
      </c>
      <c r="C42" s="112" t="s">
        <v>191</v>
      </c>
      <c r="D42" s="443">
        <v>8</v>
      </c>
      <c r="E42" s="410">
        <v>74.75</v>
      </c>
      <c r="F42" s="410">
        <v>598</v>
      </c>
      <c r="G42" s="528">
        <v>598</v>
      </c>
      <c r="H42" s="528"/>
      <c r="I42" s="528"/>
      <c r="J42" s="700">
        <v>598</v>
      </c>
      <c r="K42" s="671"/>
      <c r="L42" s="198"/>
    </row>
    <row r="43" spans="1:12" s="167" customFormat="1" ht="12.75">
      <c r="A43" s="113">
        <v>222</v>
      </c>
      <c r="B43" s="384" t="s">
        <v>169</v>
      </c>
      <c r="C43" s="112" t="s">
        <v>192</v>
      </c>
      <c r="D43" s="443">
        <v>8</v>
      </c>
      <c r="E43" s="410">
        <v>80.5</v>
      </c>
      <c r="F43" s="410">
        <v>644</v>
      </c>
      <c r="G43" s="528">
        <v>644</v>
      </c>
      <c r="H43" s="528"/>
      <c r="I43" s="528"/>
      <c r="J43" s="700">
        <v>644</v>
      </c>
      <c r="K43" s="671"/>
      <c r="L43" s="198"/>
    </row>
    <row r="44" spans="1:12" s="167" customFormat="1" ht="12.75">
      <c r="A44" s="113">
        <v>222</v>
      </c>
      <c r="B44" s="384" t="s">
        <v>166</v>
      </c>
      <c r="C44" s="112" t="s">
        <v>172</v>
      </c>
      <c r="D44" s="443">
        <v>1</v>
      </c>
      <c r="E44" s="435">
        <v>500</v>
      </c>
      <c r="F44" s="410">
        <v>500</v>
      </c>
      <c r="G44" s="528">
        <v>500</v>
      </c>
      <c r="H44" s="528"/>
      <c r="I44" s="528"/>
      <c r="J44" s="700">
        <v>500</v>
      </c>
      <c r="K44" s="671"/>
      <c r="L44" s="198"/>
    </row>
    <row r="45" spans="1:12" s="167" customFormat="1" ht="12.75">
      <c r="A45" s="113">
        <v>222</v>
      </c>
      <c r="B45" s="384" t="s">
        <v>169</v>
      </c>
      <c r="C45" s="112" t="s">
        <v>193</v>
      </c>
      <c r="D45" s="443">
        <v>16</v>
      </c>
      <c r="E45" s="410">
        <v>69</v>
      </c>
      <c r="F45" s="410">
        <v>1104</v>
      </c>
      <c r="G45" s="528">
        <v>1104</v>
      </c>
      <c r="H45" s="528"/>
      <c r="I45" s="528"/>
      <c r="J45" s="700">
        <v>1104</v>
      </c>
      <c r="K45" s="671"/>
      <c r="L45" s="198"/>
    </row>
    <row r="46" spans="1:12" s="167" customFormat="1" ht="12.75">
      <c r="A46" s="113">
        <v>222</v>
      </c>
      <c r="B46" s="384" t="s">
        <v>169</v>
      </c>
      <c r="C46" s="112" t="s">
        <v>194</v>
      </c>
      <c r="D46" s="443">
        <v>3</v>
      </c>
      <c r="E46" s="410">
        <v>345</v>
      </c>
      <c r="F46" s="410">
        <v>1035</v>
      </c>
      <c r="G46" s="528">
        <v>1035</v>
      </c>
      <c r="H46" s="528"/>
      <c r="I46" s="528"/>
      <c r="J46" s="700">
        <v>1035</v>
      </c>
      <c r="K46" s="671"/>
      <c r="L46" s="198"/>
    </row>
    <row r="47" spans="1:12" s="165" customFormat="1" ht="12.75">
      <c r="A47" s="18" t="s">
        <v>196</v>
      </c>
      <c r="B47" s="125"/>
      <c r="C47" s="16"/>
      <c r="D47" s="693"/>
      <c r="E47" s="412"/>
      <c r="F47" s="412">
        <v>25044.45</v>
      </c>
      <c r="G47" s="404"/>
      <c r="H47" s="404"/>
      <c r="I47" s="404"/>
      <c r="J47" s="481">
        <v>25044.45</v>
      </c>
      <c r="K47" s="672"/>
      <c r="L47" s="225"/>
    </row>
    <row r="48" spans="1:12" s="167" customFormat="1" ht="12.75">
      <c r="A48" s="185">
        <v>229</v>
      </c>
      <c r="B48" s="449" t="s">
        <v>169</v>
      </c>
      <c r="C48" s="186" t="s">
        <v>750</v>
      </c>
      <c r="D48" s="443">
        <v>2</v>
      </c>
      <c r="E48" s="435">
        <v>120</v>
      </c>
      <c r="F48" s="435">
        <v>240</v>
      </c>
      <c r="G48" s="528">
        <v>240</v>
      </c>
      <c r="H48" s="528"/>
      <c r="I48" s="528"/>
      <c r="J48" s="700">
        <v>240</v>
      </c>
      <c r="K48" s="671"/>
      <c r="L48" s="198"/>
    </row>
    <row r="49" spans="1:12" s="165" customFormat="1" ht="12.75">
      <c r="A49" s="18" t="s">
        <v>751</v>
      </c>
      <c r="B49" s="125"/>
      <c r="C49" s="16"/>
      <c r="D49" s="693"/>
      <c r="E49" s="412"/>
      <c r="F49" s="412">
        <v>240</v>
      </c>
      <c r="G49" s="404"/>
      <c r="H49" s="404"/>
      <c r="I49" s="404"/>
      <c r="J49" s="481">
        <v>240</v>
      </c>
      <c r="K49" s="672"/>
      <c r="L49" s="225"/>
    </row>
    <row r="50" spans="1:12" s="167" customFormat="1" ht="12.75">
      <c r="A50" s="113">
        <v>231</v>
      </c>
      <c r="B50" s="384" t="s">
        <v>201</v>
      </c>
      <c r="C50" s="112" t="s">
        <v>202</v>
      </c>
      <c r="D50" s="443">
        <v>3935</v>
      </c>
      <c r="E50" s="410">
        <v>21.85</v>
      </c>
      <c r="F50" s="410">
        <v>85979.75</v>
      </c>
      <c r="G50" s="528">
        <v>85979.75</v>
      </c>
      <c r="H50" s="528"/>
      <c r="I50" s="528"/>
      <c r="J50" s="700">
        <v>85979.75</v>
      </c>
      <c r="K50" s="671"/>
      <c r="L50" s="198"/>
    </row>
    <row r="51" spans="1:12" s="167" customFormat="1" ht="20.25" customHeight="1">
      <c r="A51" s="113">
        <v>231</v>
      </c>
      <c r="B51" s="384" t="s">
        <v>201</v>
      </c>
      <c r="C51" s="112" t="s">
        <v>203</v>
      </c>
      <c r="D51" s="443">
        <v>1794</v>
      </c>
      <c r="E51" s="410">
        <v>25.3</v>
      </c>
      <c r="F51" s="410">
        <v>45388.2</v>
      </c>
      <c r="G51" s="528">
        <v>45388.2</v>
      </c>
      <c r="H51" s="528"/>
      <c r="I51" s="528"/>
      <c r="J51" s="700">
        <v>45388.2</v>
      </c>
      <c r="K51" s="671"/>
      <c r="L51" s="198"/>
    </row>
    <row r="52" spans="1:12" s="167" customFormat="1" ht="12.75">
      <c r="A52" s="113">
        <v>231</v>
      </c>
      <c r="B52" s="384" t="s">
        <v>169</v>
      </c>
      <c r="C52" s="112" t="s">
        <v>204</v>
      </c>
      <c r="D52" s="443">
        <v>296</v>
      </c>
      <c r="E52" s="410">
        <v>8.05</v>
      </c>
      <c r="F52" s="410">
        <v>2382.8</v>
      </c>
      <c r="G52" s="528">
        <v>2382.8</v>
      </c>
      <c r="H52" s="528"/>
      <c r="I52" s="528"/>
      <c r="J52" s="700">
        <v>2382.8</v>
      </c>
      <c r="K52" s="671"/>
      <c r="L52" s="198"/>
    </row>
    <row r="53" spans="1:12" s="165" customFormat="1" ht="12.75">
      <c r="A53" s="18" t="s">
        <v>209</v>
      </c>
      <c r="B53" s="125"/>
      <c r="C53" s="16"/>
      <c r="D53" s="693"/>
      <c r="E53" s="412"/>
      <c r="F53" s="412">
        <v>133750.75</v>
      </c>
      <c r="G53" s="404"/>
      <c r="H53" s="404"/>
      <c r="I53" s="404"/>
      <c r="J53" s="481">
        <v>133750.75</v>
      </c>
      <c r="K53" s="672"/>
      <c r="L53" s="225"/>
    </row>
    <row r="54" spans="1:12" s="167" customFormat="1" ht="12.75">
      <c r="A54" s="113">
        <v>233</v>
      </c>
      <c r="B54" s="384" t="s">
        <v>169</v>
      </c>
      <c r="C54" s="112" t="s">
        <v>214</v>
      </c>
      <c r="D54" s="443">
        <v>6530</v>
      </c>
      <c r="E54" s="410">
        <v>2.3</v>
      </c>
      <c r="F54" s="435">
        <v>15019</v>
      </c>
      <c r="G54" s="528">
        <v>15019</v>
      </c>
      <c r="H54" s="528"/>
      <c r="I54" s="528"/>
      <c r="J54" s="700">
        <v>15019</v>
      </c>
      <c r="K54" s="671"/>
      <c r="L54" s="198"/>
    </row>
    <row r="55" spans="1:12" s="167" customFormat="1" ht="12.75">
      <c r="A55" s="113">
        <v>233</v>
      </c>
      <c r="B55" s="384" t="s">
        <v>169</v>
      </c>
      <c r="C55" s="112" t="s">
        <v>217</v>
      </c>
      <c r="D55" s="443">
        <v>25000</v>
      </c>
      <c r="E55" s="410">
        <v>0.92</v>
      </c>
      <c r="F55" s="435">
        <v>23000</v>
      </c>
      <c r="G55" s="528">
        <v>23000</v>
      </c>
      <c r="H55" s="528"/>
      <c r="I55" s="528"/>
      <c r="J55" s="700">
        <v>23000</v>
      </c>
      <c r="K55" s="671"/>
      <c r="L55" s="198"/>
    </row>
    <row r="56" spans="1:12" s="167" customFormat="1" ht="12.75">
      <c r="A56" s="113">
        <v>233</v>
      </c>
      <c r="B56" s="384" t="s">
        <v>169</v>
      </c>
      <c r="C56" s="112" t="s">
        <v>218</v>
      </c>
      <c r="D56" s="443">
        <v>140000</v>
      </c>
      <c r="E56" s="410">
        <v>1.955</v>
      </c>
      <c r="F56" s="435">
        <v>273700</v>
      </c>
      <c r="G56" s="528">
        <v>273700</v>
      </c>
      <c r="H56" s="528"/>
      <c r="I56" s="528"/>
      <c r="J56" s="700">
        <v>273700</v>
      </c>
      <c r="K56" s="671"/>
      <c r="L56" s="198"/>
    </row>
    <row r="57" spans="1:12" s="167" customFormat="1" ht="12.75">
      <c r="A57" s="113">
        <v>233</v>
      </c>
      <c r="B57" s="384" t="s">
        <v>169</v>
      </c>
      <c r="C57" s="112" t="s">
        <v>219</v>
      </c>
      <c r="D57" s="443">
        <v>26000</v>
      </c>
      <c r="E57" s="435">
        <v>1.96</v>
      </c>
      <c r="F57" s="435">
        <v>50960</v>
      </c>
      <c r="G57" s="528">
        <v>50960</v>
      </c>
      <c r="H57" s="528"/>
      <c r="I57" s="528"/>
      <c r="J57" s="700">
        <v>50960</v>
      </c>
      <c r="K57" s="671"/>
      <c r="L57" s="198"/>
    </row>
    <row r="58" spans="1:12" s="167" customFormat="1" ht="12.75">
      <c r="A58" s="113">
        <v>233</v>
      </c>
      <c r="B58" s="384" t="s">
        <v>169</v>
      </c>
      <c r="C58" s="112" t="s">
        <v>220</v>
      </c>
      <c r="D58" s="443">
        <v>29000</v>
      </c>
      <c r="E58" s="410">
        <v>0.644</v>
      </c>
      <c r="F58" s="435">
        <v>18676</v>
      </c>
      <c r="G58" s="528">
        <v>18676</v>
      </c>
      <c r="H58" s="528"/>
      <c r="I58" s="528"/>
      <c r="J58" s="700">
        <v>18676</v>
      </c>
      <c r="K58" s="671"/>
      <c r="L58" s="198"/>
    </row>
    <row r="59" spans="1:12" s="167" customFormat="1" ht="12.75">
      <c r="A59" s="113">
        <v>233</v>
      </c>
      <c r="B59" s="384" t="s">
        <v>169</v>
      </c>
      <c r="C59" s="112" t="s">
        <v>221</v>
      </c>
      <c r="D59" s="443">
        <v>500</v>
      </c>
      <c r="E59" s="410">
        <v>4.14</v>
      </c>
      <c r="F59" s="435">
        <v>2070</v>
      </c>
      <c r="G59" s="528">
        <v>2070</v>
      </c>
      <c r="H59" s="528"/>
      <c r="I59" s="528"/>
      <c r="J59" s="700">
        <v>2070</v>
      </c>
      <c r="K59" s="671"/>
      <c r="L59" s="198"/>
    </row>
    <row r="60" spans="1:12" s="167" customFormat="1" ht="12.75">
      <c r="A60" s="113">
        <v>233</v>
      </c>
      <c r="B60" s="384" t="s">
        <v>169</v>
      </c>
      <c r="C60" s="112" t="s">
        <v>222</v>
      </c>
      <c r="D60" s="443">
        <v>500</v>
      </c>
      <c r="E60" s="435">
        <v>0.5</v>
      </c>
      <c r="F60" s="435">
        <v>250</v>
      </c>
      <c r="G60" s="528">
        <v>250</v>
      </c>
      <c r="H60" s="528"/>
      <c r="I60" s="528"/>
      <c r="J60" s="700">
        <v>250</v>
      </c>
      <c r="K60" s="671"/>
      <c r="L60" s="198"/>
    </row>
    <row r="61" spans="1:12" s="167" customFormat="1" ht="24">
      <c r="A61" s="113">
        <v>233</v>
      </c>
      <c r="B61" s="384" t="s">
        <v>169</v>
      </c>
      <c r="C61" s="112" t="s">
        <v>223</v>
      </c>
      <c r="D61" s="443">
        <v>500</v>
      </c>
      <c r="E61" s="435">
        <v>2.05</v>
      </c>
      <c r="F61" s="435">
        <v>1025</v>
      </c>
      <c r="G61" s="528">
        <v>1025</v>
      </c>
      <c r="H61" s="528"/>
      <c r="I61" s="528"/>
      <c r="J61" s="700">
        <v>1025</v>
      </c>
      <c r="K61" s="671"/>
      <c r="L61" s="198"/>
    </row>
    <row r="62" spans="1:12" s="167" customFormat="1" ht="12.75">
      <c r="A62" s="113">
        <v>233</v>
      </c>
      <c r="B62" s="384" t="s">
        <v>169</v>
      </c>
      <c r="C62" s="112" t="s">
        <v>225</v>
      </c>
      <c r="D62" s="443">
        <v>1200010</v>
      </c>
      <c r="E62" s="435">
        <v>0.04083299305839118</v>
      </c>
      <c r="F62" s="435">
        <v>49000</v>
      </c>
      <c r="G62" s="528">
        <v>49000</v>
      </c>
      <c r="H62" s="528"/>
      <c r="I62" s="528"/>
      <c r="J62" s="700">
        <v>49000</v>
      </c>
      <c r="K62" s="671"/>
      <c r="L62" s="198"/>
    </row>
    <row r="63" spans="1:12" s="167" customFormat="1" ht="12.75">
      <c r="A63" s="113">
        <v>233</v>
      </c>
      <c r="B63" s="384" t="s">
        <v>169</v>
      </c>
      <c r="C63" s="112" t="s">
        <v>226</v>
      </c>
      <c r="D63" s="443">
        <v>21870</v>
      </c>
      <c r="E63" s="435">
        <v>1.1379058070416095</v>
      </c>
      <c r="F63" s="435">
        <v>24886</v>
      </c>
      <c r="G63" s="528">
        <v>24886</v>
      </c>
      <c r="H63" s="528"/>
      <c r="I63" s="528"/>
      <c r="J63" s="700">
        <v>24886</v>
      </c>
      <c r="K63" s="671"/>
      <c r="L63" s="198"/>
    </row>
    <row r="64" spans="1:12" s="167" customFormat="1" ht="24">
      <c r="A64" s="113">
        <v>233</v>
      </c>
      <c r="B64" s="384" t="s">
        <v>169</v>
      </c>
      <c r="C64" s="112" t="s">
        <v>227</v>
      </c>
      <c r="D64" s="443">
        <v>4000</v>
      </c>
      <c r="E64" s="435">
        <v>2.02</v>
      </c>
      <c r="F64" s="435">
        <v>8080</v>
      </c>
      <c r="G64" s="528">
        <v>8080</v>
      </c>
      <c r="H64" s="528"/>
      <c r="I64" s="528"/>
      <c r="J64" s="700">
        <v>8080</v>
      </c>
      <c r="K64" s="671"/>
      <c r="L64" s="198"/>
    </row>
    <row r="65" spans="1:12" s="167" customFormat="1" ht="12.75">
      <c r="A65" s="185">
        <v>233</v>
      </c>
      <c r="B65" s="384" t="s">
        <v>169</v>
      </c>
      <c r="C65" s="186" t="s">
        <v>752</v>
      </c>
      <c r="D65" s="443">
        <v>6</v>
      </c>
      <c r="E65" s="435">
        <v>300</v>
      </c>
      <c r="F65" s="435">
        <v>1800</v>
      </c>
      <c r="G65" s="528">
        <v>1800</v>
      </c>
      <c r="H65" s="528"/>
      <c r="I65" s="528"/>
      <c r="J65" s="700">
        <v>5400</v>
      </c>
      <c r="K65" s="671"/>
      <c r="L65" s="198"/>
    </row>
    <row r="66" spans="1:12" s="119" customFormat="1" ht="12.75">
      <c r="A66" s="185">
        <v>233</v>
      </c>
      <c r="B66" s="384" t="s">
        <v>169</v>
      </c>
      <c r="C66" s="186" t="s">
        <v>753</v>
      </c>
      <c r="D66" s="443">
        <v>280</v>
      </c>
      <c r="E66" s="435">
        <v>10</v>
      </c>
      <c r="F66" s="410">
        <v>2800</v>
      </c>
      <c r="G66" s="701">
        <v>2800</v>
      </c>
      <c r="H66" s="701"/>
      <c r="I66" s="701"/>
      <c r="J66" s="702">
        <v>2800</v>
      </c>
      <c r="K66" s="673"/>
      <c r="L66" s="355"/>
    </row>
    <row r="67" spans="1:12" s="119" customFormat="1" ht="12.75">
      <c r="A67" s="185">
        <v>233</v>
      </c>
      <c r="B67" s="384" t="s">
        <v>169</v>
      </c>
      <c r="C67" s="186" t="s">
        <v>753</v>
      </c>
      <c r="D67" s="443">
        <v>180</v>
      </c>
      <c r="E67" s="435">
        <v>10</v>
      </c>
      <c r="F67" s="410">
        <v>1800</v>
      </c>
      <c r="G67" s="701">
        <v>1800</v>
      </c>
      <c r="H67" s="701"/>
      <c r="I67" s="701"/>
      <c r="J67" s="702">
        <v>1800</v>
      </c>
      <c r="K67" s="673"/>
      <c r="L67" s="355"/>
    </row>
    <row r="68" spans="1:12" s="119" customFormat="1" ht="12.75">
      <c r="A68" s="185">
        <v>233</v>
      </c>
      <c r="B68" s="384" t="s">
        <v>169</v>
      </c>
      <c r="C68" s="186" t="s">
        <v>754</v>
      </c>
      <c r="D68" s="443">
        <v>500</v>
      </c>
      <c r="E68" s="435">
        <v>10</v>
      </c>
      <c r="F68" s="410">
        <v>5000</v>
      </c>
      <c r="G68" s="701">
        <v>5000</v>
      </c>
      <c r="H68" s="701"/>
      <c r="I68" s="701"/>
      <c r="J68" s="702">
        <v>5000</v>
      </c>
      <c r="K68" s="673"/>
      <c r="L68" s="355"/>
    </row>
    <row r="69" spans="1:12" s="119" customFormat="1" ht="12.75">
      <c r="A69" s="185">
        <v>233</v>
      </c>
      <c r="B69" s="384" t="s">
        <v>169</v>
      </c>
      <c r="C69" s="186" t="s">
        <v>755</v>
      </c>
      <c r="D69" s="443">
        <v>500</v>
      </c>
      <c r="E69" s="435">
        <v>12</v>
      </c>
      <c r="F69" s="410">
        <v>6000</v>
      </c>
      <c r="G69" s="701">
        <v>6000</v>
      </c>
      <c r="H69" s="701"/>
      <c r="I69" s="701"/>
      <c r="J69" s="702">
        <v>6000</v>
      </c>
      <c r="K69" s="673"/>
      <c r="L69" s="355"/>
    </row>
    <row r="70" spans="1:12" s="165" customFormat="1" ht="12.75">
      <c r="A70" s="18" t="s">
        <v>228</v>
      </c>
      <c r="B70" s="125"/>
      <c r="C70" s="16"/>
      <c r="D70" s="693"/>
      <c r="E70" s="412"/>
      <c r="F70" s="412">
        <v>484066</v>
      </c>
      <c r="G70" s="404"/>
      <c r="H70" s="404"/>
      <c r="I70" s="404"/>
      <c r="J70" s="481">
        <v>484066</v>
      </c>
      <c r="K70" s="672"/>
      <c r="L70" s="225"/>
    </row>
    <row r="71" spans="1:12" s="167" customFormat="1" ht="12.75">
      <c r="A71" s="113">
        <v>234</v>
      </c>
      <c r="B71" s="384" t="s">
        <v>229</v>
      </c>
      <c r="C71" s="112" t="s">
        <v>230</v>
      </c>
      <c r="D71" s="443">
        <v>130</v>
      </c>
      <c r="E71" s="410">
        <v>4.3125</v>
      </c>
      <c r="F71" s="435">
        <v>560.625</v>
      </c>
      <c r="G71" s="528">
        <v>560.625</v>
      </c>
      <c r="H71" s="528"/>
      <c r="I71" s="528"/>
      <c r="J71" s="700">
        <v>560.625</v>
      </c>
      <c r="K71" s="671"/>
      <c r="L71" s="198"/>
    </row>
    <row r="72" spans="1:12" s="167" customFormat="1" ht="12.75">
      <c r="A72" s="113">
        <v>234</v>
      </c>
      <c r="B72" s="384" t="s">
        <v>169</v>
      </c>
      <c r="C72" s="112" t="s">
        <v>231</v>
      </c>
      <c r="D72" s="443">
        <v>15</v>
      </c>
      <c r="E72" s="410">
        <v>3.4844999999999997</v>
      </c>
      <c r="F72" s="410">
        <v>52.2675</v>
      </c>
      <c r="G72" s="528">
        <v>52.2675</v>
      </c>
      <c r="H72" s="528"/>
      <c r="I72" s="528"/>
      <c r="J72" s="700">
        <v>52.2675</v>
      </c>
      <c r="K72" s="671"/>
      <c r="L72" s="198"/>
    </row>
    <row r="73" spans="1:12" s="167" customFormat="1" ht="12.75">
      <c r="A73" s="113">
        <v>234</v>
      </c>
      <c r="B73" s="384" t="s">
        <v>169</v>
      </c>
      <c r="C73" s="112" t="s">
        <v>232</v>
      </c>
      <c r="D73" s="443">
        <v>15</v>
      </c>
      <c r="E73" s="410">
        <v>3.795</v>
      </c>
      <c r="F73" s="410">
        <v>56.925</v>
      </c>
      <c r="G73" s="528">
        <v>56.925</v>
      </c>
      <c r="H73" s="528"/>
      <c r="I73" s="528"/>
      <c r="J73" s="700">
        <v>56.925</v>
      </c>
      <c r="K73" s="671"/>
      <c r="L73" s="198"/>
    </row>
    <row r="74" spans="1:12" s="167" customFormat="1" ht="12.75">
      <c r="A74" s="113">
        <v>234</v>
      </c>
      <c r="B74" s="384" t="s">
        <v>235</v>
      </c>
      <c r="C74" s="112" t="s">
        <v>236</v>
      </c>
      <c r="D74" s="443">
        <v>5</v>
      </c>
      <c r="E74" s="410">
        <v>5.75</v>
      </c>
      <c r="F74" s="410">
        <v>28.75</v>
      </c>
      <c r="G74" s="528">
        <v>28.75</v>
      </c>
      <c r="H74" s="528"/>
      <c r="I74" s="528"/>
      <c r="J74" s="700">
        <v>28.75</v>
      </c>
      <c r="K74" s="671"/>
      <c r="L74" s="198"/>
    </row>
    <row r="75" spans="1:12" s="167" customFormat="1" ht="12.75">
      <c r="A75" s="113">
        <v>234</v>
      </c>
      <c r="B75" s="384" t="s">
        <v>239</v>
      </c>
      <c r="C75" s="112" t="s">
        <v>240</v>
      </c>
      <c r="D75" s="443">
        <v>20</v>
      </c>
      <c r="E75" s="410">
        <v>88.55</v>
      </c>
      <c r="F75" s="410">
        <v>1771</v>
      </c>
      <c r="G75" s="528">
        <v>1771</v>
      </c>
      <c r="H75" s="528"/>
      <c r="I75" s="528"/>
      <c r="J75" s="700">
        <v>1771</v>
      </c>
      <c r="K75" s="671"/>
      <c r="L75" s="198"/>
    </row>
    <row r="76" spans="1:12" s="167" customFormat="1" ht="12.75">
      <c r="A76" s="113">
        <v>234</v>
      </c>
      <c r="B76" s="384" t="s">
        <v>239</v>
      </c>
      <c r="C76" s="112" t="s">
        <v>241</v>
      </c>
      <c r="D76" s="443">
        <v>20</v>
      </c>
      <c r="E76" s="410">
        <v>38.5825</v>
      </c>
      <c r="F76" s="410">
        <v>771.65</v>
      </c>
      <c r="G76" s="528">
        <v>771.65</v>
      </c>
      <c r="H76" s="528"/>
      <c r="I76" s="528"/>
      <c r="J76" s="700">
        <v>771.65</v>
      </c>
      <c r="K76" s="671"/>
      <c r="L76" s="198"/>
    </row>
    <row r="77" spans="1:12" s="167" customFormat="1" ht="12.75">
      <c r="A77" s="113">
        <v>234</v>
      </c>
      <c r="B77" s="384" t="s">
        <v>239</v>
      </c>
      <c r="C77" s="112" t="s">
        <v>242</v>
      </c>
      <c r="D77" s="443">
        <v>180</v>
      </c>
      <c r="E77" s="410">
        <v>105.8</v>
      </c>
      <c r="F77" s="410">
        <v>19044</v>
      </c>
      <c r="G77" s="528">
        <v>19044</v>
      </c>
      <c r="H77" s="528"/>
      <c r="I77" s="528"/>
      <c r="J77" s="700">
        <v>19044</v>
      </c>
      <c r="K77" s="671"/>
      <c r="L77" s="198"/>
    </row>
    <row r="78" spans="1:12" s="167" customFormat="1" ht="12.75">
      <c r="A78" s="113">
        <v>234</v>
      </c>
      <c r="B78" s="384" t="s">
        <v>239</v>
      </c>
      <c r="C78" s="112" t="s">
        <v>243</v>
      </c>
      <c r="D78" s="443">
        <v>180</v>
      </c>
      <c r="E78" s="410">
        <v>96.6</v>
      </c>
      <c r="F78" s="410">
        <v>17388</v>
      </c>
      <c r="G78" s="528">
        <v>17388</v>
      </c>
      <c r="H78" s="528"/>
      <c r="I78" s="528"/>
      <c r="J78" s="700">
        <v>17388</v>
      </c>
      <c r="K78" s="671"/>
      <c r="L78" s="198"/>
    </row>
    <row r="79" spans="1:12" s="167" customFormat="1" ht="12.75">
      <c r="A79" s="113">
        <v>234</v>
      </c>
      <c r="B79" s="384" t="s">
        <v>239</v>
      </c>
      <c r="C79" s="112" t="s">
        <v>244</v>
      </c>
      <c r="D79" s="443">
        <v>180</v>
      </c>
      <c r="E79" s="410">
        <v>79.35</v>
      </c>
      <c r="F79" s="410">
        <v>14283</v>
      </c>
      <c r="G79" s="528">
        <v>14283</v>
      </c>
      <c r="H79" s="528"/>
      <c r="I79" s="528"/>
      <c r="J79" s="700">
        <v>14283</v>
      </c>
      <c r="K79" s="671"/>
      <c r="L79" s="198"/>
    </row>
    <row r="80" spans="1:12" s="167" customFormat="1" ht="12.75">
      <c r="A80" s="113">
        <v>234</v>
      </c>
      <c r="B80" s="384" t="s">
        <v>239</v>
      </c>
      <c r="C80" s="112" t="s">
        <v>245</v>
      </c>
      <c r="D80" s="443">
        <v>180</v>
      </c>
      <c r="E80" s="410">
        <v>57.5</v>
      </c>
      <c r="F80" s="410">
        <v>10350</v>
      </c>
      <c r="G80" s="528">
        <v>10350</v>
      </c>
      <c r="H80" s="528"/>
      <c r="I80" s="528"/>
      <c r="J80" s="700">
        <v>10350</v>
      </c>
      <c r="K80" s="671"/>
      <c r="L80" s="198"/>
    </row>
    <row r="81" spans="1:12" s="167" customFormat="1" ht="12.75">
      <c r="A81" s="113">
        <v>234</v>
      </c>
      <c r="B81" s="384" t="s">
        <v>246</v>
      </c>
      <c r="C81" s="112" t="s">
        <v>247</v>
      </c>
      <c r="D81" s="443">
        <v>102</v>
      </c>
      <c r="E81" s="410">
        <v>35</v>
      </c>
      <c r="F81" s="410">
        <v>3570</v>
      </c>
      <c r="G81" s="528">
        <v>3570</v>
      </c>
      <c r="H81" s="528"/>
      <c r="I81" s="528"/>
      <c r="J81" s="700">
        <v>3570</v>
      </c>
      <c r="K81" s="671"/>
      <c r="L81" s="198"/>
    </row>
    <row r="82" spans="1:12" s="167" customFormat="1" ht="12.75">
      <c r="A82" s="113">
        <v>234</v>
      </c>
      <c r="B82" s="384" t="s">
        <v>248</v>
      </c>
      <c r="C82" s="112" t="s">
        <v>250</v>
      </c>
      <c r="D82" s="443">
        <v>100</v>
      </c>
      <c r="E82" s="410">
        <v>46</v>
      </c>
      <c r="F82" s="410">
        <v>4600</v>
      </c>
      <c r="G82" s="528">
        <v>4600</v>
      </c>
      <c r="H82" s="528"/>
      <c r="I82" s="528"/>
      <c r="J82" s="700">
        <v>4600</v>
      </c>
      <c r="K82" s="671"/>
      <c r="L82" s="198"/>
    </row>
    <row r="83" spans="1:12" s="167" customFormat="1" ht="12.75">
      <c r="A83" s="113">
        <v>234</v>
      </c>
      <c r="B83" s="384" t="s">
        <v>246</v>
      </c>
      <c r="C83" s="112" t="s">
        <v>251</v>
      </c>
      <c r="D83" s="443">
        <v>100</v>
      </c>
      <c r="E83" s="410">
        <v>39</v>
      </c>
      <c r="F83" s="410">
        <v>3900</v>
      </c>
      <c r="G83" s="528">
        <v>3900</v>
      </c>
      <c r="H83" s="528"/>
      <c r="I83" s="528"/>
      <c r="J83" s="700">
        <v>3900</v>
      </c>
      <c r="K83" s="671"/>
      <c r="L83" s="198"/>
    </row>
    <row r="84" spans="1:12" s="165" customFormat="1" ht="12.75">
      <c r="A84" s="18" t="s">
        <v>252</v>
      </c>
      <c r="B84" s="125"/>
      <c r="C84" s="16"/>
      <c r="D84" s="693"/>
      <c r="E84" s="412"/>
      <c r="F84" s="412">
        <v>76376.2175</v>
      </c>
      <c r="G84" s="404"/>
      <c r="H84" s="404"/>
      <c r="I84" s="404"/>
      <c r="J84" s="481">
        <v>76376.2175</v>
      </c>
      <c r="K84" s="672"/>
      <c r="L84" s="225"/>
    </row>
    <row r="85" spans="1:12" s="167" customFormat="1" ht="12.75">
      <c r="A85" s="113">
        <v>235</v>
      </c>
      <c r="B85" s="384" t="s">
        <v>169</v>
      </c>
      <c r="C85" s="112" t="s">
        <v>254</v>
      </c>
      <c r="D85" s="443">
        <v>139</v>
      </c>
      <c r="E85" s="435">
        <v>111.53956834532374</v>
      </c>
      <c r="F85" s="435">
        <v>15504</v>
      </c>
      <c r="G85" s="528">
        <v>15504</v>
      </c>
      <c r="H85" s="528"/>
      <c r="I85" s="528"/>
      <c r="J85" s="700">
        <v>15504</v>
      </c>
      <c r="K85" s="671"/>
      <c r="L85" s="198"/>
    </row>
    <row r="86" spans="1:12" s="167" customFormat="1" ht="12.75">
      <c r="A86" s="113">
        <v>235</v>
      </c>
      <c r="B86" s="384" t="s">
        <v>169</v>
      </c>
      <c r="C86" s="112" t="s">
        <v>756</v>
      </c>
      <c r="D86" s="443">
        <v>3</v>
      </c>
      <c r="E86" s="435">
        <v>200</v>
      </c>
      <c r="F86" s="410">
        <v>600</v>
      </c>
      <c r="G86" s="528">
        <v>600</v>
      </c>
      <c r="H86" s="528"/>
      <c r="I86" s="528"/>
      <c r="J86" s="700">
        <v>600</v>
      </c>
      <c r="K86" s="671"/>
      <c r="L86" s="198"/>
    </row>
    <row r="87" spans="1:12" s="165" customFormat="1" ht="12.75">
      <c r="A87" s="18" t="s">
        <v>255</v>
      </c>
      <c r="B87" s="125"/>
      <c r="C87" s="16"/>
      <c r="D87" s="693"/>
      <c r="E87" s="412"/>
      <c r="F87" s="412">
        <v>16104</v>
      </c>
      <c r="G87" s="404"/>
      <c r="H87" s="404"/>
      <c r="I87" s="404"/>
      <c r="J87" s="481">
        <v>16104</v>
      </c>
      <c r="K87" s="672"/>
      <c r="L87" s="225"/>
    </row>
    <row r="88" spans="1:12" s="119" customFormat="1" ht="12.75">
      <c r="A88" s="185">
        <v>237</v>
      </c>
      <c r="B88" s="449" t="s">
        <v>576</v>
      </c>
      <c r="C88" s="692" t="s">
        <v>757</v>
      </c>
      <c r="D88" s="443">
        <v>1</v>
      </c>
      <c r="E88" s="435">
        <v>1000</v>
      </c>
      <c r="F88" s="410">
        <v>1000</v>
      </c>
      <c r="G88" s="701">
        <v>1000</v>
      </c>
      <c r="H88" s="701"/>
      <c r="I88" s="701"/>
      <c r="J88" s="702">
        <v>1000</v>
      </c>
      <c r="K88" s="673"/>
      <c r="L88" s="355"/>
    </row>
    <row r="89" spans="1:12" s="305" customFormat="1" ht="12.75">
      <c r="A89" s="18" t="s">
        <v>758</v>
      </c>
      <c r="B89" s="125"/>
      <c r="C89" s="16"/>
      <c r="D89" s="693"/>
      <c r="E89" s="412"/>
      <c r="F89" s="412">
        <v>1000</v>
      </c>
      <c r="G89" s="703"/>
      <c r="H89" s="703"/>
      <c r="I89" s="703"/>
      <c r="J89" s="704">
        <v>1000</v>
      </c>
      <c r="K89" s="674"/>
      <c r="L89" s="356"/>
    </row>
    <row r="90" spans="1:12" s="167" customFormat="1" ht="12.75">
      <c r="A90" s="113">
        <v>244</v>
      </c>
      <c r="B90" s="384" t="s">
        <v>169</v>
      </c>
      <c r="C90" s="112" t="s">
        <v>256</v>
      </c>
      <c r="D90" s="443">
        <v>24</v>
      </c>
      <c r="E90" s="410">
        <v>300</v>
      </c>
      <c r="F90" s="410">
        <v>7200</v>
      </c>
      <c r="G90" s="528">
        <v>7200</v>
      </c>
      <c r="H90" s="528"/>
      <c r="I90" s="528"/>
      <c r="J90" s="700">
        <v>7200</v>
      </c>
      <c r="K90" s="671"/>
      <c r="L90" s="198"/>
    </row>
    <row r="91" spans="1:12" s="167" customFormat="1" ht="12.75">
      <c r="A91" s="113">
        <v>244</v>
      </c>
      <c r="B91" s="384" t="s">
        <v>169</v>
      </c>
      <c r="C91" s="112" t="s">
        <v>257</v>
      </c>
      <c r="D91" s="443">
        <v>8</v>
      </c>
      <c r="E91" s="410">
        <v>805</v>
      </c>
      <c r="F91" s="410">
        <v>6440</v>
      </c>
      <c r="G91" s="528">
        <v>6440</v>
      </c>
      <c r="H91" s="528"/>
      <c r="I91" s="528"/>
      <c r="J91" s="700">
        <v>6440</v>
      </c>
      <c r="K91" s="671"/>
      <c r="L91" s="198"/>
    </row>
    <row r="92" spans="1:12" s="165" customFormat="1" ht="12.75">
      <c r="A92" s="21" t="s">
        <v>259</v>
      </c>
      <c r="B92" s="125"/>
      <c r="C92" s="16"/>
      <c r="D92" s="693"/>
      <c r="E92" s="412"/>
      <c r="F92" s="412">
        <v>13640</v>
      </c>
      <c r="G92" s="404"/>
      <c r="H92" s="404"/>
      <c r="I92" s="404"/>
      <c r="J92" s="481">
        <v>13640</v>
      </c>
      <c r="K92" s="672"/>
      <c r="L92" s="225"/>
    </row>
    <row r="93" spans="1:12" s="167" customFormat="1" ht="12.75">
      <c r="A93" s="115">
        <v>252</v>
      </c>
      <c r="B93" s="384" t="s">
        <v>166</v>
      </c>
      <c r="C93" s="112" t="s">
        <v>759</v>
      </c>
      <c r="D93" s="443">
        <v>20</v>
      </c>
      <c r="E93" s="410">
        <v>50</v>
      </c>
      <c r="F93" s="410">
        <v>1000</v>
      </c>
      <c r="G93" s="528">
        <v>1000</v>
      </c>
      <c r="H93" s="528"/>
      <c r="I93" s="528"/>
      <c r="J93" s="700">
        <v>1000</v>
      </c>
      <c r="K93" s="671"/>
      <c r="L93" s="198"/>
    </row>
    <row r="94" spans="1:12" s="165" customFormat="1" ht="12.75">
      <c r="A94" s="21" t="s">
        <v>136</v>
      </c>
      <c r="B94" s="125"/>
      <c r="C94" s="16"/>
      <c r="D94" s="693"/>
      <c r="E94" s="412"/>
      <c r="F94" s="412">
        <v>1000</v>
      </c>
      <c r="G94" s="404"/>
      <c r="H94" s="404"/>
      <c r="I94" s="404"/>
      <c r="J94" s="481">
        <v>1000</v>
      </c>
      <c r="K94" s="672"/>
      <c r="L94" s="225"/>
    </row>
    <row r="95" spans="1:12" s="167" customFormat="1" ht="12.75">
      <c r="A95" s="115">
        <v>254</v>
      </c>
      <c r="B95" s="390" t="s">
        <v>260</v>
      </c>
      <c r="C95" s="391" t="s">
        <v>261</v>
      </c>
      <c r="D95" s="443">
        <v>1</v>
      </c>
      <c r="E95" s="410">
        <v>540.5</v>
      </c>
      <c r="F95" s="435">
        <v>540.5</v>
      </c>
      <c r="G95" s="528">
        <v>540.5</v>
      </c>
      <c r="H95" s="528"/>
      <c r="I95" s="528"/>
      <c r="J95" s="700">
        <v>540.5</v>
      </c>
      <c r="K95" s="671"/>
      <c r="L95" s="198"/>
    </row>
    <row r="96" spans="1:12" s="167" customFormat="1" ht="12.75">
      <c r="A96" s="115">
        <v>254</v>
      </c>
      <c r="B96" s="390" t="s">
        <v>260</v>
      </c>
      <c r="C96" s="391" t="s">
        <v>264</v>
      </c>
      <c r="D96" s="443">
        <v>28</v>
      </c>
      <c r="E96" s="435">
        <v>70</v>
      </c>
      <c r="F96" s="435">
        <v>1460</v>
      </c>
      <c r="G96" s="528">
        <v>1460</v>
      </c>
      <c r="H96" s="528"/>
      <c r="I96" s="528"/>
      <c r="J96" s="700">
        <v>1460</v>
      </c>
      <c r="K96" s="671"/>
      <c r="L96" s="198"/>
    </row>
    <row r="97" spans="1:12" s="167" customFormat="1" ht="12.75">
      <c r="A97" s="113">
        <v>254</v>
      </c>
      <c r="B97" s="384" t="s">
        <v>166</v>
      </c>
      <c r="C97" s="112" t="s">
        <v>265</v>
      </c>
      <c r="D97" s="443">
        <v>193</v>
      </c>
      <c r="E97" s="410">
        <v>25.3</v>
      </c>
      <c r="F97" s="435">
        <v>4882.9</v>
      </c>
      <c r="G97" s="528">
        <v>4882.9</v>
      </c>
      <c r="H97" s="528"/>
      <c r="I97" s="528"/>
      <c r="J97" s="700">
        <v>4882.9</v>
      </c>
      <c r="K97" s="671"/>
      <c r="L97" s="198"/>
    </row>
    <row r="98" spans="1:12" s="119" customFormat="1" ht="12.75">
      <c r="A98" s="113">
        <v>254</v>
      </c>
      <c r="B98" s="384" t="s">
        <v>260</v>
      </c>
      <c r="C98" s="112" t="s">
        <v>760</v>
      </c>
      <c r="D98" s="694">
        <v>756</v>
      </c>
      <c r="E98" s="410">
        <v>88</v>
      </c>
      <c r="F98" s="410">
        <v>66528</v>
      </c>
      <c r="G98" s="701">
        <v>66528</v>
      </c>
      <c r="H98" s="701"/>
      <c r="I98" s="701"/>
      <c r="J98" s="702">
        <v>66528</v>
      </c>
      <c r="K98" s="673"/>
      <c r="L98" s="355"/>
    </row>
    <row r="99" spans="1:12" s="119" customFormat="1" ht="12.75">
      <c r="A99" s="113">
        <v>254</v>
      </c>
      <c r="B99" s="384" t="s">
        <v>166</v>
      </c>
      <c r="C99" s="112" t="s">
        <v>879</v>
      </c>
      <c r="D99" s="694">
        <v>1</v>
      </c>
      <c r="E99" s="410">
        <v>15474617</v>
      </c>
      <c r="F99" s="410">
        <v>15473717</v>
      </c>
      <c r="G99" s="701"/>
      <c r="H99" s="701"/>
      <c r="I99" s="701">
        <v>15473717</v>
      </c>
      <c r="J99" s="702">
        <v>15473717</v>
      </c>
      <c r="K99" s="673"/>
      <c r="L99" s="355"/>
    </row>
    <row r="100" spans="1:12" s="165" customFormat="1" ht="12.75">
      <c r="A100" s="18" t="s">
        <v>266</v>
      </c>
      <c r="B100" s="125"/>
      <c r="C100" s="16"/>
      <c r="D100" s="693"/>
      <c r="E100" s="412"/>
      <c r="F100" s="412">
        <f>SUM(F95:F99)</f>
        <v>15547128.4</v>
      </c>
      <c r="G100" s="404"/>
      <c r="H100" s="404"/>
      <c r="I100" s="404"/>
      <c r="J100" s="481">
        <f>SUM(J95:J99)</f>
        <v>15547128.4</v>
      </c>
      <c r="K100" s="672"/>
      <c r="L100" s="225"/>
    </row>
    <row r="101" spans="1:12" s="167" customFormat="1" ht="12.75">
      <c r="A101" s="113">
        <v>255</v>
      </c>
      <c r="B101" s="384" t="s">
        <v>166</v>
      </c>
      <c r="C101" s="112" t="s">
        <v>271</v>
      </c>
      <c r="D101" s="443">
        <v>120</v>
      </c>
      <c r="E101" s="435">
        <v>17.5</v>
      </c>
      <c r="F101" s="435">
        <v>2100</v>
      </c>
      <c r="G101" s="528">
        <v>2100</v>
      </c>
      <c r="H101" s="528"/>
      <c r="I101" s="528"/>
      <c r="J101" s="700">
        <v>2100</v>
      </c>
      <c r="K101" s="671"/>
      <c r="L101" s="198"/>
    </row>
    <row r="102" spans="1:12" s="165" customFormat="1" ht="12.75">
      <c r="A102" s="18" t="s">
        <v>272</v>
      </c>
      <c r="B102" s="125"/>
      <c r="C102" s="16"/>
      <c r="D102" s="693"/>
      <c r="E102" s="412"/>
      <c r="F102" s="412">
        <v>2100</v>
      </c>
      <c r="G102" s="404"/>
      <c r="H102" s="404"/>
      <c r="I102" s="404"/>
      <c r="J102" s="481">
        <v>2100</v>
      </c>
      <c r="K102" s="672"/>
      <c r="L102" s="225"/>
    </row>
    <row r="103" spans="1:12" s="167" customFormat="1" ht="12.75">
      <c r="A103" s="113">
        <v>256</v>
      </c>
      <c r="B103" s="384" t="s">
        <v>260</v>
      </c>
      <c r="C103" s="112" t="s">
        <v>273</v>
      </c>
      <c r="D103" s="443">
        <v>68243</v>
      </c>
      <c r="E103" s="410">
        <v>4.6</v>
      </c>
      <c r="F103" s="410">
        <v>313917.8</v>
      </c>
      <c r="G103" s="528">
        <v>313917.8</v>
      </c>
      <c r="H103" s="528"/>
      <c r="I103" s="528"/>
      <c r="J103" s="700">
        <v>313917.8</v>
      </c>
      <c r="K103" s="671"/>
      <c r="L103" s="198"/>
    </row>
    <row r="104" spans="1:12" s="167" customFormat="1" ht="12.75">
      <c r="A104" s="113">
        <v>256</v>
      </c>
      <c r="B104" s="384" t="s">
        <v>260</v>
      </c>
      <c r="C104" s="112" t="s">
        <v>274</v>
      </c>
      <c r="D104" s="443">
        <v>245</v>
      </c>
      <c r="E104" s="410">
        <v>46</v>
      </c>
      <c r="F104" s="410">
        <v>11270</v>
      </c>
      <c r="G104" s="528">
        <v>11270</v>
      </c>
      <c r="H104" s="528"/>
      <c r="I104" s="528"/>
      <c r="J104" s="700">
        <v>11270</v>
      </c>
      <c r="K104" s="671"/>
      <c r="L104" s="198"/>
    </row>
    <row r="105" spans="1:12" s="165" customFormat="1" ht="12.75">
      <c r="A105" s="18" t="s">
        <v>275</v>
      </c>
      <c r="B105" s="125"/>
      <c r="C105" s="16"/>
      <c r="D105" s="693"/>
      <c r="E105" s="412"/>
      <c r="F105" s="412">
        <v>325187.8</v>
      </c>
      <c r="G105" s="404"/>
      <c r="H105" s="404"/>
      <c r="I105" s="404"/>
      <c r="J105" s="481">
        <v>325187.8</v>
      </c>
      <c r="K105" s="672"/>
      <c r="L105" s="225"/>
    </row>
    <row r="106" spans="1:12" s="167" customFormat="1" ht="12.75">
      <c r="A106" s="113">
        <v>258</v>
      </c>
      <c r="B106" s="384" t="s">
        <v>169</v>
      </c>
      <c r="C106" s="112" t="s">
        <v>276</v>
      </c>
      <c r="D106" s="443">
        <v>9590</v>
      </c>
      <c r="E106" s="435">
        <v>0.9668383733055266</v>
      </c>
      <c r="F106" s="435">
        <v>9271.98</v>
      </c>
      <c r="G106" s="528">
        <v>9271.98</v>
      </c>
      <c r="H106" s="528"/>
      <c r="I106" s="528"/>
      <c r="J106" s="700">
        <v>9271.98</v>
      </c>
      <c r="K106" s="671"/>
      <c r="L106" s="198"/>
    </row>
    <row r="107" spans="1:12" s="167" customFormat="1" ht="12.75">
      <c r="A107" s="113">
        <v>258</v>
      </c>
      <c r="B107" s="384" t="s">
        <v>169</v>
      </c>
      <c r="C107" s="112" t="s">
        <v>277</v>
      </c>
      <c r="D107" s="443">
        <v>100</v>
      </c>
      <c r="E107" s="435">
        <v>0.3</v>
      </c>
      <c r="F107" s="435">
        <v>30</v>
      </c>
      <c r="G107" s="528">
        <v>30</v>
      </c>
      <c r="H107" s="528"/>
      <c r="I107" s="528"/>
      <c r="J107" s="700">
        <v>30</v>
      </c>
      <c r="K107" s="671"/>
      <c r="L107" s="198"/>
    </row>
    <row r="108" spans="1:12" s="167" customFormat="1" ht="12.75">
      <c r="A108" s="113">
        <v>258</v>
      </c>
      <c r="B108" s="384" t="s">
        <v>169</v>
      </c>
      <c r="C108" s="112" t="s">
        <v>278</v>
      </c>
      <c r="D108" s="443">
        <v>2</v>
      </c>
      <c r="E108" s="435">
        <v>60</v>
      </c>
      <c r="F108" s="435">
        <v>120</v>
      </c>
      <c r="G108" s="528">
        <v>120</v>
      </c>
      <c r="H108" s="528"/>
      <c r="I108" s="528"/>
      <c r="J108" s="700">
        <v>120</v>
      </c>
      <c r="K108" s="671"/>
      <c r="L108" s="198"/>
    </row>
    <row r="109" spans="1:12" s="167" customFormat="1" ht="12.75">
      <c r="A109" s="113">
        <v>258</v>
      </c>
      <c r="B109" s="384" t="s">
        <v>169</v>
      </c>
      <c r="C109" s="112" t="s">
        <v>279</v>
      </c>
      <c r="D109" s="443">
        <v>2464</v>
      </c>
      <c r="E109" s="435">
        <v>2.190698051948052</v>
      </c>
      <c r="F109" s="435">
        <v>5397.88</v>
      </c>
      <c r="G109" s="528">
        <v>5397.88</v>
      </c>
      <c r="H109" s="528"/>
      <c r="I109" s="528"/>
      <c r="J109" s="700">
        <v>5397.88</v>
      </c>
      <c r="K109" s="671"/>
      <c r="L109" s="198"/>
    </row>
    <row r="110" spans="1:12" s="167" customFormat="1" ht="12.75">
      <c r="A110" s="113">
        <v>258</v>
      </c>
      <c r="B110" s="384" t="s">
        <v>169</v>
      </c>
      <c r="C110" s="112" t="s">
        <v>280</v>
      </c>
      <c r="D110" s="443">
        <v>767</v>
      </c>
      <c r="E110" s="435">
        <v>0.391264667535854</v>
      </c>
      <c r="F110" s="435">
        <v>300.1</v>
      </c>
      <c r="G110" s="528">
        <v>300.1</v>
      </c>
      <c r="H110" s="528"/>
      <c r="I110" s="528"/>
      <c r="J110" s="700">
        <v>300.1</v>
      </c>
      <c r="K110" s="671"/>
      <c r="L110" s="198"/>
    </row>
    <row r="111" spans="1:12" s="167" customFormat="1" ht="12.75">
      <c r="A111" s="113">
        <v>258</v>
      </c>
      <c r="B111" s="384" t="s">
        <v>169</v>
      </c>
      <c r="C111" s="112" t="s">
        <v>281</v>
      </c>
      <c r="D111" s="443">
        <v>18000</v>
      </c>
      <c r="E111" s="435">
        <v>0.2</v>
      </c>
      <c r="F111" s="435">
        <v>3600</v>
      </c>
      <c r="G111" s="528">
        <v>3600</v>
      </c>
      <c r="H111" s="528"/>
      <c r="I111" s="528"/>
      <c r="J111" s="700">
        <v>3600</v>
      </c>
      <c r="K111" s="671"/>
      <c r="L111" s="198"/>
    </row>
    <row r="112" spans="1:12" s="167" customFormat="1" ht="12.75">
      <c r="A112" s="113">
        <v>258</v>
      </c>
      <c r="B112" s="384" t="s">
        <v>169</v>
      </c>
      <c r="C112" s="112" t="s">
        <v>282</v>
      </c>
      <c r="D112" s="443">
        <v>120</v>
      </c>
      <c r="E112" s="435">
        <v>13.166666666666666</v>
      </c>
      <c r="F112" s="435">
        <v>1580</v>
      </c>
      <c r="G112" s="528">
        <v>1580</v>
      </c>
      <c r="H112" s="528"/>
      <c r="I112" s="528"/>
      <c r="J112" s="700">
        <v>1580</v>
      </c>
      <c r="K112" s="671"/>
      <c r="L112" s="198"/>
    </row>
    <row r="113" spans="1:12" s="167" customFormat="1" ht="12.75">
      <c r="A113" s="113">
        <v>258</v>
      </c>
      <c r="B113" s="384" t="s">
        <v>169</v>
      </c>
      <c r="C113" s="112" t="s">
        <v>283</v>
      </c>
      <c r="D113" s="443">
        <v>2</v>
      </c>
      <c r="E113" s="435">
        <v>120</v>
      </c>
      <c r="F113" s="435">
        <v>240</v>
      </c>
      <c r="G113" s="528">
        <v>240</v>
      </c>
      <c r="H113" s="528"/>
      <c r="I113" s="528"/>
      <c r="J113" s="700">
        <v>240</v>
      </c>
      <c r="K113" s="671"/>
      <c r="L113" s="198"/>
    </row>
    <row r="114" spans="1:12" s="165" customFormat="1" ht="12.75">
      <c r="A114" s="21" t="s">
        <v>284</v>
      </c>
      <c r="B114" s="125"/>
      <c r="C114" s="16"/>
      <c r="D114" s="693"/>
      <c r="E114" s="412"/>
      <c r="F114" s="412">
        <v>20539.96</v>
      </c>
      <c r="G114" s="404"/>
      <c r="H114" s="404"/>
      <c r="I114" s="404"/>
      <c r="J114" s="481">
        <v>20539.96</v>
      </c>
      <c r="K114" s="672"/>
      <c r="L114" s="225"/>
    </row>
    <row r="115" spans="1:12" s="119" customFormat="1" ht="12.75">
      <c r="A115" s="185">
        <v>259</v>
      </c>
      <c r="B115" s="449" t="s">
        <v>576</v>
      </c>
      <c r="C115" s="186" t="s">
        <v>761</v>
      </c>
      <c r="D115" s="443">
        <v>2</v>
      </c>
      <c r="E115" s="435">
        <v>1000</v>
      </c>
      <c r="F115" s="410">
        <v>2000</v>
      </c>
      <c r="G115" s="701">
        <v>2000</v>
      </c>
      <c r="H115" s="701"/>
      <c r="I115" s="701"/>
      <c r="J115" s="702">
        <v>2000</v>
      </c>
      <c r="K115" s="673"/>
      <c r="L115" s="355"/>
    </row>
    <row r="116" spans="1:12" s="119" customFormat="1" ht="12.75">
      <c r="A116" s="185">
        <v>259</v>
      </c>
      <c r="B116" s="449" t="s">
        <v>576</v>
      </c>
      <c r="C116" s="186" t="s">
        <v>761</v>
      </c>
      <c r="D116" s="443">
        <v>4</v>
      </c>
      <c r="E116" s="435">
        <v>1000</v>
      </c>
      <c r="F116" s="410">
        <v>4000</v>
      </c>
      <c r="G116" s="701">
        <v>4000</v>
      </c>
      <c r="H116" s="701"/>
      <c r="I116" s="701"/>
      <c r="J116" s="702">
        <v>4000</v>
      </c>
      <c r="K116" s="673"/>
      <c r="L116" s="355"/>
    </row>
    <row r="117" spans="1:12" s="305" customFormat="1" ht="12.75">
      <c r="A117" s="21" t="s">
        <v>762</v>
      </c>
      <c r="B117" s="125"/>
      <c r="C117" s="16"/>
      <c r="D117" s="693"/>
      <c r="E117" s="412"/>
      <c r="F117" s="412">
        <v>6000</v>
      </c>
      <c r="G117" s="703"/>
      <c r="H117" s="703"/>
      <c r="I117" s="703"/>
      <c r="J117" s="704">
        <v>6000</v>
      </c>
      <c r="K117" s="674"/>
      <c r="L117" s="356"/>
    </row>
    <row r="118" spans="1:12" s="119" customFormat="1" ht="12.75">
      <c r="A118" s="185">
        <v>262</v>
      </c>
      <c r="B118" s="449" t="s">
        <v>576</v>
      </c>
      <c r="C118" s="186" t="s">
        <v>763</v>
      </c>
      <c r="D118" s="443">
        <v>3</v>
      </c>
      <c r="E118" s="435">
        <v>850</v>
      </c>
      <c r="F118" s="410">
        <v>2550</v>
      </c>
      <c r="G118" s="701">
        <v>2550</v>
      </c>
      <c r="H118" s="701"/>
      <c r="I118" s="701"/>
      <c r="J118" s="702">
        <v>2550</v>
      </c>
      <c r="K118" s="673"/>
      <c r="L118" s="355"/>
    </row>
    <row r="119" spans="1:12" s="119" customFormat="1" ht="12.75">
      <c r="A119" s="185">
        <v>262</v>
      </c>
      <c r="B119" s="449" t="s">
        <v>576</v>
      </c>
      <c r="C119" s="186" t="s">
        <v>763</v>
      </c>
      <c r="D119" s="443">
        <v>3</v>
      </c>
      <c r="E119" s="435">
        <v>850</v>
      </c>
      <c r="F119" s="410">
        <v>2550</v>
      </c>
      <c r="G119" s="701">
        <v>2550</v>
      </c>
      <c r="H119" s="701"/>
      <c r="I119" s="701"/>
      <c r="J119" s="702">
        <v>2550</v>
      </c>
      <c r="K119" s="673"/>
      <c r="L119" s="355"/>
    </row>
    <row r="120" spans="1:12" s="305" customFormat="1" ht="12.75">
      <c r="A120" s="21" t="s">
        <v>16</v>
      </c>
      <c r="B120" s="125"/>
      <c r="C120" s="16"/>
      <c r="D120" s="693"/>
      <c r="E120" s="412"/>
      <c r="F120" s="412">
        <v>5100</v>
      </c>
      <c r="G120" s="703"/>
      <c r="H120" s="703"/>
      <c r="I120" s="703"/>
      <c r="J120" s="704">
        <v>5100</v>
      </c>
      <c r="K120" s="674"/>
      <c r="L120" s="356"/>
    </row>
    <row r="121" spans="1:12" s="167" customFormat="1" ht="12.75">
      <c r="A121" s="113">
        <v>275</v>
      </c>
      <c r="B121" s="384" t="s">
        <v>169</v>
      </c>
      <c r="C121" s="112" t="s">
        <v>286</v>
      </c>
      <c r="D121" s="443">
        <v>1</v>
      </c>
      <c r="E121" s="410">
        <v>8.05</v>
      </c>
      <c r="F121" s="410">
        <v>8.05</v>
      </c>
      <c r="G121" s="528">
        <v>8.05</v>
      </c>
      <c r="H121" s="528"/>
      <c r="I121" s="528"/>
      <c r="J121" s="700">
        <v>8.05</v>
      </c>
      <c r="K121" s="671"/>
      <c r="L121" s="198"/>
    </row>
    <row r="122" spans="1:12" s="167" customFormat="1" ht="12.75">
      <c r="A122" s="113">
        <v>275</v>
      </c>
      <c r="B122" s="384" t="s">
        <v>169</v>
      </c>
      <c r="C122" s="112" t="s">
        <v>288</v>
      </c>
      <c r="D122" s="443">
        <v>1</v>
      </c>
      <c r="E122" s="410">
        <v>14.95</v>
      </c>
      <c r="F122" s="410">
        <v>14.95</v>
      </c>
      <c r="G122" s="528">
        <v>14.95</v>
      </c>
      <c r="H122" s="528"/>
      <c r="I122" s="528"/>
      <c r="J122" s="700">
        <v>14.95</v>
      </c>
      <c r="K122" s="671"/>
      <c r="L122" s="198"/>
    </row>
    <row r="123" spans="1:12" s="167" customFormat="1" ht="12.75">
      <c r="A123" s="113">
        <v>275</v>
      </c>
      <c r="B123" s="384" t="s">
        <v>169</v>
      </c>
      <c r="C123" s="112" t="s">
        <v>289</v>
      </c>
      <c r="D123" s="443">
        <v>1</v>
      </c>
      <c r="E123" s="410">
        <v>132.25</v>
      </c>
      <c r="F123" s="410">
        <v>132.25</v>
      </c>
      <c r="G123" s="528">
        <v>132.25</v>
      </c>
      <c r="H123" s="528"/>
      <c r="I123" s="528"/>
      <c r="J123" s="700">
        <v>132.25</v>
      </c>
      <c r="K123" s="671"/>
      <c r="L123" s="198"/>
    </row>
    <row r="124" spans="1:12" s="167" customFormat="1" ht="12.75">
      <c r="A124" s="113">
        <v>275</v>
      </c>
      <c r="B124" s="384" t="s">
        <v>169</v>
      </c>
      <c r="C124" s="112" t="s">
        <v>290</v>
      </c>
      <c r="D124" s="443">
        <v>2</v>
      </c>
      <c r="E124" s="410">
        <v>102.35</v>
      </c>
      <c r="F124" s="410">
        <v>204.7</v>
      </c>
      <c r="G124" s="528">
        <v>204.7</v>
      </c>
      <c r="H124" s="528"/>
      <c r="I124" s="528"/>
      <c r="J124" s="700">
        <v>204.7</v>
      </c>
      <c r="K124" s="671"/>
      <c r="L124" s="198"/>
    </row>
    <row r="125" spans="1:12" s="167" customFormat="1" ht="12.75">
      <c r="A125" s="113">
        <v>275</v>
      </c>
      <c r="B125" s="384" t="s">
        <v>169</v>
      </c>
      <c r="C125" s="112" t="s">
        <v>291</v>
      </c>
      <c r="D125" s="443">
        <v>1</v>
      </c>
      <c r="E125" s="410">
        <v>11.5</v>
      </c>
      <c r="F125" s="410">
        <v>11.5</v>
      </c>
      <c r="G125" s="528">
        <v>11.5</v>
      </c>
      <c r="H125" s="528"/>
      <c r="I125" s="528"/>
      <c r="J125" s="700">
        <v>11.5</v>
      </c>
      <c r="K125" s="671"/>
      <c r="L125" s="198"/>
    </row>
    <row r="126" spans="1:12" s="167" customFormat="1" ht="12.75">
      <c r="A126" s="113">
        <v>275</v>
      </c>
      <c r="B126" s="384" t="s">
        <v>169</v>
      </c>
      <c r="C126" s="112" t="s">
        <v>292</v>
      </c>
      <c r="D126" s="443">
        <v>1</v>
      </c>
      <c r="E126" s="410">
        <v>4.025</v>
      </c>
      <c r="F126" s="410">
        <v>4.025</v>
      </c>
      <c r="G126" s="556">
        <v>4.025</v>
      </c>
      <c r="H126" s="556"/>
      <c r="I126" s="528"/>
      <c r="J126" s="700">
        <v>4.025</v>
      </c>
      <c r="K126" s="671"/>
      <c r="L126" s="198"/>
    </row>
    <row r="127" spans="1:12" s="167" customFormat="1" ht="12.75">
      <c r="A127" s="113">
        <v>275</v>
      </c>
      <c r="B127" s="384" t="s">
        <v>169</v>
      </c>
      <c r="C127" s="112" t="s">
        <v>293</v>
      </c>
      <c r="D127" s="443">
        <v>7</v>
      </c>
      <c r="E127" s="435">
        <v>50</v>
      </c>
      <c r="F127" s="410">
        <v>350</v>
      </c>
      <c r="G127" s="556">
        <v>350</v>
      </c>
      <c r="H127" s="556"/>
      <c r="I127" s="528"/>
      <c r="J127" s="700">
        <v>350</v>
      </c>
      <c r="K127" s="671"/>
      <c r="L127" s="198"/>
    </row>
    <row r="128" spans="1:12" s="119" customFormat="1" ht="12.75">
      <c r="A128" s="113">
        <v>275</v>
      </c>
      <c r="B128" s="384" t="s">
        <v>169</v>
      </c>
      <c r="C128" s="112" t="s">
        <v>517</v>
      </c>
      <c r="D128" s="695">
        <v>8</v>
      </c>
      <c r="E128" s="435">
        <v>28.75</v>
      </c>
      <c r="F128" s="410">
        <v>230</v>
      </c>
      <c r="G128" s="709">
        <v>230</v>
      </c>
      <c r="H128" s="701"/>
      <c r="I128" s="701"/>
      <c r="J128" s="702">
        <v>230</v>
      </c>
      <c r="K128" s="673"/>
      <c r="L128" s="355"/>
    </row>
    <row r="129" spans="1:12" s="165" customFormat="1" ht="12.75">
      <c r="A129" s="21" t="s">
        <v>294</v>
      </c>
      <c r="B129" s="125"/>
      <c r="C129" s="16"/>
      <c r="D129" s="693"/>
      <c r="E129" s="412"/>
      <c r="F129" s="412">
        <v>955.475</v>
      </c>
      <c r="G129" s="710"/>
      <c r="H129" s="404"/>
      <c r="I129" s="404"/>
      <c r="J129" s="481">
        <v>955.475</v>
      </c>
      <c r="K129" s="672"/>
      <c r="L129" s="225"/>
    </row>
    <row r="130" spans="1:12" s="167" customFormat="1" ht="12.75">
      <c r="A130" s="116">
        <v>279</v>
      </c>
      <c r="B130" s="384" t="s">
        <v>169</v>
      </c>
      <c r="C130" s="117" t="s">
        <v>295</v>
      </c>
      <c r="D130" s="443">
        <v>15</v>
      </c>
      <c r="E130" s="410">
        <v>9.2</v>
      </c>
      <c r="F130" s="414">
        <v>138</v>
      </c>
      <c r="G130" s="711">
        <v>138</v>
      </c>
      <c r="H130" s="528"/>
      <c r="I130" s="528"/>
      <c r="J130" s="700">
        <v>138</v>
      </c>
      <c r="K130" s="671"/>
      <c r="L130" s="198"/>
    </row>
    <row r="131" spans="1:12" s="167" customFormat="1" ht="12.75">
      <c r="A131" s="185">
        <v>279</v>
      </c>
      <c r="B131" s="384" t="s">
        <v>169</v>
      </c>
      <c r="C131" s="186" t="s">
        <v>765</v>
      </c>
      <c r="D131" s="443">
        <v>1508</v>
      </c>
      <c r="E131" s="435">
        <v>4</v>
      </c>
      <c r="F131" s="435">
        <v>6032</v>
      </c>
      <c r="G131" s="556">
        <v>6032</v>
      </c>
      <c r="H131" s="556"/>
      <c r="I131" s="528"/>
      <c r="J131" s="700">
        <v>6032</v>
      </c>
      <c r="K131" s="671"/>
      <c r="L131" s="198"/>
    </row>
    <row r="132" spans="1:12" s="167" customFormat="1" ht="12.75">
      <c r="A132" s="118">
        <v>279</v>
      </c>
      <c r="B132" s="384" t="s">
        <v>169</v>
      </c>
      <c r="C132" s="117" t="s">
        <v>296</v>
      </c>
      <c r="D132" s="443">
        <v>15</v>
      </c>
      <c r="E132" s="410">
        <v>161</v>
      </c>
      <c r="F132" s="414">
        <v>2415</v>
      </c>
      <c r="G132" s="528">
        <v>2415</v>
      </c>
      <c r="H132" s="528"/>
      <c r="I132" s="528"/>
      <c r="J132" s="700">
        <v>2415</v>
      </c>
      <c r="K132" s="671"/>
      <c r="L132" s="198"/>
    </row>
    <row r="133" spans="1:12" s="165" customFormat="1" ht="12.75">
      <c r="A133" s="26" t="s">
        <v>297</v>
      </c>
      <c r="B133" s="155"/>
      <c r="C133" s="22"/>
      <c r="D133" s="693"/>
      <c r="E133" s="412"/>
      <c r="F133" s="417">
        <v>8585</v>
      </c>
      <c r="G133" s="404"/>
      <c r="H133" s="404"/>
      <c r="I133" s="404"/>
      <c r="J133" s="481">
        <v>8585</v>
      </c>
      <c r="K133" s="672"/>
      <c r="L133" s="225"/>
    </row>
    <row r="134" spans="1:12" s="167" customFormat="1" ht="12.75">
      <c r="A134" s="113">
        <v>292</v>
      </c>
      <c r="B134" s="384" t="s">
        <v>169</v>
      </c>
      <c r="C134" s="112" t="s">
        <v>310</v>
      </c>
      <c r="D134" s="443">
        <v>41</v>
      </c>
      <c r="E134" s="419">
        <v>39.1</v>
      </c>
      <c r="F134" s="435">
        <v>1603.1</v>
      </c>
      <c r="G134" s="528">
        <v>1603.1</v>
      </c>
      <c r="H134" s="528"/>
      <c r="I134" s="528"/>
      <c r="J134" s="700">
        <v>1603.1</v>
      </c>
      <c r="K134" s="671"/>
      <c r="L134" s="198"/>
    </row>
    <row r="135" spans="1:12" s="167" customFormat="1" ht="12.75">
      <c r="A135" s="113">
        <v>292</v>
      </c>
      <c r="B135" s="384" t="s">
        <v>169</v>
      </c>
      <c r="C135" s="112" t="s">
        <v>311</v>
      </c>
      <c r="D135" s="443">
        <v>51</v>
      </c>
      <c r="E135" s="419">
        <v>87.4</v>
      </c>
      <c r="F135" s="410">
        <v>4457.4</v>
      </c>
      <c r="G135" s="528">
        <v>4457.4</v>
      </c>
      <c r="H135" s="528"/>
      <c r="I135" s="528"/>
      <c r="J135" s="700">
        <v>4457.4</v>
      </c>
      <c r="K135" s="671"/>
      <c r="L135" s="198"/>
    </row>
    <row r="136" spans="1:12" s="167" customFormat="1" ht="12.75">
      <c r="A136" s="113">
        <v>292</v>
      </c>
      <c r="B136" s="384" t="s">
        <v>169</v>
      </c>
      <c r="C136" s="112" t="s">
        <v>312</v>
      </c>
      <c r="D136" s="443">
        <v>40</v>
      </c>
      <c r="E136" s="419">
        <v>57.5</v>
      </c>
      <c r="F136" s="410">
        <v>2300</v>
      </c>
      <c r="G136" s="528">
        <v>2300</v>
      </c>
      <c r="H136" s="528"/>
      <c r="I136" s="528"/>
      <c r="J136" s="700">
        <v>2300</v>
      </c>
      <c r="K136" s="671"/>
      <c r="L136" s="198"/>
    </row>
    <row r="137" spans="1:12" s="167" customFormat="1" ht="12.75">
      <c r="A137" s="113">
        <v>292</v>
      </c>
      <c r="B137" s="384" t="s">
        <v>169</v>
      </c>
      <c r="C137" s="112" t="s">
        <v>314</v>
      </c>
      <c r="D137" s="443">
        <v>320</v>
      </c>
      <c r="E137" s="419">
        <v>2.8175</v>
      </c>
      <c r="F137" s="410">
        <v>901.6</v>
      </c>
      <c r="G137" s="528">
        <v>901.6</v>
      </c>
      <c r="H137" s="528"/>
      <c r="I137" s="528"/>
      <c r="J137" s="700">
        <v>901.6</v>
      </c>
      <c r="K137" s="671"/>
      <c r="L137" s="198"/>
    </row>
    <row r="138" spans="1:12" s="167" customFormat="1" ht="12.75">
      <c r="A138" s="113">
        <v>292</v>
      </c>
      <c r="B138" s="384" t="s">
        <v>169</v>
      </c>
      <c r="C138" s="112" t="s">
        <v>315</v>
      </c>
      <c r="D138" s="443">
        <v>8</v>
      </c>
      <c r="E138" s="419">
        <v>20.125</v>
      </c>
      <c r="F138" s="410">
        <v>161</v>
      </c>
      <c r="G138" s="528">
        <v>161</v>
      </c>
      <c r="H138" s="528"/>
      <c r="I138" s="528"/>
      <c r="J138" s="700">
        <v>161</v>
      </c>
      <c r="K138" s="671"/>
      <c r="L138" s="198"/>
    </row>
    <row r="139" spans="1:12" s="167" customFormat="1" ht="24">
      <c r="A139" s="113">
        <v>292</v>
      </c>
      <c r="B139" s="384" t="s">
        <v>169</v>
      </c>
      <c r="C139" s="112" t="s">
        <v>316</v>
      </c>
      <c r="D139" s="443">
        <v>6</v>
      </c>
      <c r="E139" s="419">
        <v>8.728499999999999</v>
      </c>
      <c r="F139" s="410">
        <v>52.370999999999995</v>
      </c>
      <c r="G139" s="528">
        <v>52.370999999999995</v>
      </c>
      <c r="H139" s="528"/>
      <c r="I139" s="528"/>
      <c r="J139" s="700">
        <v>52.370999999999995</v>
      </c>
      <c r="K139" s="671"/>
      <c r="L139" s="198"/>
    </row>
    <row r="140" spans="1:12" s="167" customFormat="1" ht="24">
      <c r="A140" s="113">
        <v>292</v>
      </c>
      <c r="B140" s="384" t="s">
        <v>169</v>
      </c>
      <c r="C140" s="112" t="s">
        <v>317</v>
      </c>
      <c r="D140" s="443">
        <v>6</v>
      </c>
      <c r="E140" s="419">
        <v>13.616</v>
      </c>
      <c r="F140" s="410">
        <v>81.696</v>
      </c>
      <c r="G140" s="528">
        <v>81.696</v>
      </c>
      <c r="H140" s="528"/>
      <c r="I140" s="528"/>
      <c r="J140" s="700">
        <v>81.696</v>
      </c>
      <c r="K140" s="671"/>
      <c r="L140" s="198"/>
    </row>
    <row r="141" spans="1:12" s="167" customFormat="1" ht="12.75">
      <c r="A141" s="113">
        <v>292</v>
      </c>
      <c r="B141" s="384" t="s">
        <v>169</v>
      </c>
      <c r="C141" s="112" t="s">
        <v>318</v>
      </c>
      <c r="D141" s="443">
        <v>2250</v>
      </c>
      <c r="E141" s="419">
        <v>0.48299999999999993</v>
      </c>
      <c r="F141" s="410">
        <v>1086.75</v>
      </c>
      <c r="G141" s="528">
        <v>1086.75</v>
      </c>
      <c r="H141" s="528"/>
      <c r="I141" s="528"/>
      <c r="J141" s="700">
        <v>1086.75</v>
      </c>
      <c r="K141" s="671"/>
      <c r="L141" s="198"/>
    </row>
    <row r="142" spans="1:12" s="167" customFormat="1" ht="12.75">
      <c r="A142" s="113">
        <v>292</v>
      </c>
      <c r="B142" s="384" t="s">
        <v>169</v>
      </c>
      <c r="C142" s="112" t="s">
        <v>320</v>
      </c>
      <c r="D142" s="443">
        <v>2250</v>
      </c>
      <c r="E142" s="419">
        <v>0.6669999999999999</v>
      </c>
      <c r="F142" s="410">
        <v>1500.75</v>
      </c>
      <c r="G142" s="528">
        <v>1500.75</v>
      </c>
      <c r="H142" s="528"/>
      <c r="I142" s="528"/>
      <c r="J142" s="700">
        <v>1500.75</v>
      </c>
      <c r="K142" s="671"/>
      <c r="L142" s="198"/>
    </row>
    <row r="143" spans="1:12" s="167" customFormat="1" ht="12.75">
      <c r="A143" s="113">
        <v>292</v>
      </c>
      <c r="B143" s="384" t="s">
        <v>169</v>
      </c>
      <c r="C143" s="112" t="s">
        <v>321</v>
      </c>
      <c r="D143" s="443">
        <v>2250</v>
      </c>
      <c r="E143" s="419">
        <v>1.4375</v>
      </c>
      <c r="F143" s="410">
        <v>3234.375</v>
      </c>
      <c r="G143" s="528">
        <v>3234.375</v>
      </c>
      <c r="H143" s="528"/>
      <c r="I143" s="528"/>
      <c r="J143" s="700">
        <v>3234.375</v>
      </c>
      <c r="K143" s="671"/>
      <c r="L143" s="198"/>
    </row>
    <row r="144" spans="1:12" s="167" customFormat="1" ht="12.75">
      <c r="A144" s="113">
        <v>292</v>
      </c>
      <c r="B144" s="384" t="s">
        <v>169</v>
      </c>
      <c r="C144" s="112" t="s">
        <v>322</v>
      </c>
      <c r="D144" s="443">
        <v>2250</v>
      </c>
      <c r="E144" s="419">
        <v>1.725</v>
      </c>
      <c r="F144" s="410">
        <v>3881.25</v>
      </c>
      <c r="G144" s="528">
        <v>3881.25</v>
      </c>
      <c r="H144" s="528"/>
      <c r="I144" s="528"/>
      <c r="J144" s="700">
        <v>3881.25</v>
      </c>
      <c r="K144" s="671"/>
      <c r="L144" s="198"/>
    </row>
    <row r="145" spans="1:12" s="167" customFormat="1" ht="12.75">
      <c r="A145" s="113">
        <v>292</v>
      </c>
      <c r="B145" s="384" t="s">
        <v>323</v>
      </c>
      <c r="C145" s="112" t="s">
        <v>324</v>
      </c>
      <c r="D145" s="443">
        <v>79</v>
      </c>
      <c r="E145" s="419">
        <v>3.404</v>
      </c>
      <c r="F145" s="410">
        <v>268.916</v>
      </c>
      <c r="G145" s="528">
        <v>268.916</v>
      </c>
      <c r="H145" s="528"/>
      <c r="I145" s="528"/>
      <c r="J145" s="700">
        <v>268.916</v>
      </c>
      <c r="K145" s="671"/>
      <c r="L145" s="198"/>
    </row>
    <row r="146" spans="1:12" s="167" customFormat="1" ht="12.75">
      <c r="A146" s="113">
        <v>292</v>
      </c>
      <c r="B146" s="384" t="s">
        <v>323</v>
      </c>
      <c r="C146" s="112" t="s">
        <v>325</v>
      </c>
      <c r="D146" s="443">
        <v>79</v>
      </c>
      <c r="E146" s="419">
        <v>3.1739999999999995</v>
      </c>
      <c r="F146" s="410">
        <v>250.74599999999995</v>
      </c>
      <c r="G146" s="528">
        <v>250.74599999999995</v>
      </c>
      <c r="H146" s="528"/>
      <c r="I146" s="528"/>
      <c r="J146" s="700">
        <v>250.74599999999995</v>
      </c>
      <c r="K146" s="671"/>
      <c r="L146" s="198"/>
    </row>
    <row r="147" spans="1:12" s="167" customFormat="1" ht="12.75">
      <c r="A147" s="113">
        <v>292</v>
      </c>
      <c r="B147" s="384" t="s">
        <v>323</v>
      </c>
      <c r="C147" s="112" t="s">
        <v>326</v>
      </c>
      <c r="D147" s="443">
        <v>79</v>
      </c>
      <c r="E147" s="419">
        <v>11.258499999999998</v>
      </c>
      <c r="F147" s="410">
        <v>889.4214999999998</v>
      </c>
      <c r="G147" s="528">
        <v>889.4214999999998</v>
      </c>
      <c r="H147" s="528"/>
      <c r="I147" s="528"/>
      <c r="J147" s="700">
        <v>889.4214999999998</v>
      </c>
      <c r="K147" s="671"/>
      <c r="L147" s="198"/>
    </row>
    <row r="148" spans="1:12" s="167" customFormat="1" ht="12.75">
      <c r="A148" s="113">
        <v>292</v>
      </c>
      <c r="B148" s="384" t="s">
        <v>309</v>
      </c>
      <c r="C148" s="112" t="s">
        <v>327</v>
      </c>
      <c r="D148" s="443">
        <v>2</v>
      </c>
      <c r="E148" s="419">
        <v>23.36915</v>
      </c>
      <c r="F148" s="410">
        <v>46.7383</v>
      </c>
      <c r="G148" s="528">
        <v>46.7383</v>
      </c>
      <c r="H148" s="528"/>
      <c r="I148" s="528"/>
      <c r="J148" s="700">
        <v>46.7383</v>
      </c>
      <c r="K148" s="671"/>
      <c r="L148" s="198"/>
    </row>
    <row r="149" spans="1:12" s="167" customFormat="1" ht="24">
      <c r="A149" s="113">
        <v>292</v>
      </c>
      <c r="B149" s="384" t="s">
        <v>328</v>
      </c>
      <c r="C149" s="112" t="s">
        <v>329</v>
      </c>
      <c r="D149" s="443">
        <v>4</v>
      </c>
      <c r="E149" s="419">
        <v>39.721</v>
      </c>
      <c r="F149" s="410">
        <v>158.884</v>
      </c>
      <c r="G149" s="528">
        <v>158.884</v>
      </c>
      <c r="H149" s="528"/>
      <c r="I149" s="528"/>
      <c r="J149" s="700">
        <v>158.884</v>
      </c>
      <c r="K149" s="671"/>
      <c r="L149" s="198"/>
    </row>
    <row r="150" spans="1:12" s="167" customFormat="1" ht="24">
      <c r="A150" s="113">
        <v>292</v>
      </c>
      <c r="B150" s="384" t="s">
        <v>169</v>
      </c>
      <c r="C150" s="112" t="s">
        <v>330</v>
      </c>
      <c r="D150" s="443">
        <v>450</v>
      </c>
      <c r="E150" s="419">
        <v>15.525</v>
      </c>
      <c r="F150" s="410">
        <v>6986.25</v>
      </c>
      <c r="G150" s="528">
        <v>6986.25</v>
      </c>
      <c r="H150" s="528"/>
      <c r="I150" s="528"/>
      <c r="J150" s="700">
        <v>6986.25</v>
      </c>
      <c r="K150" s="671"/>
      <c r="L150" s="198"/>
    </row>
    <row r="151" spans="1:12" s="167" customFormat="1" ht="12.75">
      <c r="A151" s="113">
        <v>292</v>
      </c>
      <c r="B151" s="384" t="s">
        <v>169</v>
      </c>
      <c r="C151" s="112" t="s">
        <v>331</v>
      </c>
      <c r="D151" s="443">
        <v>140</v>
      </c>
      <c r="E151" s="419">
        <v>27.0825</v>
      </c>
      <c r="F151" s="410">
        <v>3791.55</v>
      </c>
      <c r="G151" s="528">
        <v>3791.55</v>
      </c>
      <c r="H151" s="528"/>
      <c r="I151" s="528"/>
      <c r="J151" s="700">
        <v>3791.55</v>
      </c>
      <c r="K151" s="671"/>
      <c r="L151" s="198"/>
    </row>
    <row r="152" spans="1:12" s="167" customFormat="1" ht="24">
      <c r="A152" s="113">
        <v>292</v>
      </c>
      <c r="B152" s="384" t="s">
        <v>169</v>
      </c>
      <c r="C152" s="112" t="s">
        <v>766</v>
      </c>
      <c r="D152" s="443">
        <v>100</v>
      </c>
      <c r="E152" s="419">
        <v>23.356499999999997</v>
      </c>
      <c r="F152" s="410">
        <v>2335.65</v>
      </c>
      <c r="G152" s="528">
        <v>2335.65</v>
      </c>
      <c r="H152" s="528"/>
      <c r="I152" s="528"/>
      <c r="J152" s="700">
        <v>2335.65</v>
      </c>
      <c r="K152" s="671"/>
      <c r="L152" s="198"/>
    </row>
    <row r="153" spans="1:12" s="167" customFormat="1" ht="24">
      <c r="A153" s="113">
        <v>292</v>
      </c>
      <c r="B153" s="384" t="s">
        <v>169</v>
      </c>
      <c r="C153" s="112" t="s">
        <v>767</v>
      </c>
      <c r="D153" s="443">
        <v>100</v>
      </c>
      <c r="E153" s="419">
        <v>23.356499999999997</v>
      </c>
      <c r="F153" s="410">
        <v>2335.65</v>
      </c>
      <c r="G153" s="528">
        <v>2335.65</v>
      </c>
      <c r="H153" s="528"/>
      <c r="I153" s="528"/>
      <c r="J153" s="700">
        <v>2335.65</v>
      </c>
      <c r="K153" s="671"/>
      <c r="L153" s="198"/>
    </row>
    <row r="154" spans="1:12" s="167" customFormat="1" ht="24">
      <c r="A154" s="113">
        <v>292</v>
      </c>
      <c r="B154" s="384" t="s">
        <v>169</v>
      </c>
      <c r="C154" s="112" t="s">
        <v>333</v>
      </c>
      <c r="D154" s="443">
        <v>360</v>
      </c>
      <c r="E154" s="419">
        <v>24.529499999999995</v>
      </c>
      <c r="F154" s="410">
        <v>8830.62</v>
      </c>
      <c r="G154" s="528">
        <v>8830.62</v>
      </c>
      <c r="H154" s="528"/>
      <c r="I154" s="528"/>
      <c r="J154" s="700">
        <v>8830.62</v>
      </c>
      <c r="K154" s="671"/>
      <c r="L154" s="198"/>
    </row>
    <row r="155" spans="1:12" s="167" customFormat="1" ht="12.75">
      <c r="A155" s="113">
        <v>292</v>
      </c>
      <c r="B155" s="384" t="s">
        <v>334</v>
      </c>
      <c r="C155" s="112" t="s">
        <v>335</v>
      </c>
      <c r="D155" s="443">
        <v>122</v>
      </c>
      <c r="E155" s="419">
        <v>86.25</v>
      </c>
      <c r="F155" s="410">
        <v>10522.5</v>
      </c>
      <c r="G155" s="528">
        <v>10522.5</v>
      </c>
      <c r="H155" s="528"/>
      <c r="I155" s="528"/>
      <c r="J155" s="700">
        <v>10522.5</v>
      </c>
      <c r="K155" s="671"/>
      <c r="L155" s="198"/>
    </row>
    <row r="156" spans="1:12" s="167" customFormat="1" ht="12.75">
      <c r="A156" s="113">
        <v>292</v>
      </c>
      <c r="B156" s="384" t="s">
        <v>334</v>
      </c>
      <c r="C156" s="112" t="s">
        <v>336</v>
      </c>
      <c r="D156" s="443">
        <v>105</v>
      </c>
      <c r="E156" s="419">
        <v>62.1</v>
      </c>
      <c r="F156" s="410">
        <v>6520.5</v>
      </c>
      <c r="G156" s="528">
        <v>6520.5</v>
      </c>
      <c r="H156" s="528"/>
      <c r="I156" s="528"/>
      <c r="J156" s="700">
        <v>6520.5</v>
      </c>
      <c r="K156" s="671"/>
      <c r="L156" s="198"/>
    </row>
    <row r="157" spans="1:12" s="167" customFormat="1" ht="12.75">
      <c r="A157" s="113">
        <v>292</v>
      </c>
      <c r="B157" s="384" t="s">
        <v>334</v>
      </c>
      <c r="C157" s="112" t="s">
        <v>337</v>
      </c>
      <c r="D157" s="443">
        <v>53</v>
      </c>
      <c r="E157" s="419">
        <v>62.1</v>
      </c>
      <c r="F157" s="410">
        <v>3291.3</v>
      </c>
      <c r="G157" s="528">
        <v>3291.3</v>
      </c>
      <c r="H157" s="528"/>
      <c r="I157" s="528"/>
      <c r="J157" s="700">
        <v>3291.3</v>
      </c>
      <c r="K157" s="671"/>
      <c r="L157" s="198"/>
    </row>
    <row r="158" spans="1:12" s="167" customFormat="1" ht="12.75">
      <c r="A158" s="113">
        <v>292</v>
      </c>
      <c r="B158" s="384" t="s">
        <v>334</v>
      </c>
      <c r="C158" s="112" t="s">
        <v>338</v>
      </c>
      <c r="D158" s="443">
        <v>3</v>
      </c>
      <c r="E158" s="419">
        <v>62.1</v>
      </c>
      <c r="F158" s="410">
        <v>186.3</v>
      </c>
      <c r="G158" s="528">
        <v>186.3</v>
      </c>
      <c r="H158" s="528"/>
      <c r="I158" s="528"/>
      <c r="J158" s="700">
        <v>186.3</v>
      </c>
      <c r="K158" s="671"/>
      <c r="L158" s="198"/>
    </row>
    <row r="159" spans="1:12" s="167" customFormat="1" ht="12.75">
      <c r="A159" s="113">
        <v>292</v>
      </c>
      <c r="B159" s="384" t="s">
        <v>334</v>
      </c>
      <c r="C159" s="112" t="s">
        <v>339</v>
      </c>
      <c r="D159" s="443">
        <v>2</v>
      </c>
      <c r="E159" s="419">
        <v>62.1</v>
      </c>
      <c r="F159" s="410">
        <v>124.2</v>
      </c>
      <c r="G159" s="528">
        <v>124.2</v>
      </c>
      <c r="H159" s="528"/>
      <c r="I159" s="528"/>
      <c r="J159" s="700">
        <v>124.2</v>
      </c>
      <c r="K159" s="671"/>
      <c r="L159" s="198"/>
    </row>
    <row r="160" spans="1:12" s="167" customFormat="1" ht="12.75">
      <c r="A160" s="113">
        <v>292</v>
      </c>
      <c r="B160" s="384" t="s">
        <v>340</v>
      </c>
      <c r="C160" s="112" t="s">
        <v>341</v>
      </c>
      <c r="D160" s="443">
        <v>3</v>
      </c>
      <c r="E160" s="419">
        <v>10.925</v>
      </c>
      <c r="F160" s="410">
        <v>32.775</v>
      </c>
      <c r="G160" s="528">
        <v>32.775</v>
      </c>
      <c r="H160" s="528"/>
      <c r="I160" s="528"/>
      <c r="J160" s="700">
        <v>32.775</v>
      </c>
      <c r="K160" s="671"/>
      <c r="L160" s="198"/>
    </row>
    <row r="161" spans="1:12" s="167" customFormat="1" ht="12.75">
      <c r="A161" s="113">
        <v>292</v>
      </c>
      <c r="B161" s="384" t="s">
        <v>340</v>
      </c>
      <c r="C161" s="112" t="s">
        <v>342</v>
      </c>
      <c r="D161" s="443">
        <v>2</v>
      </c>
      <c r="E161" s="419">
        <v>6.9</v>
      </c>
      <c r="F161" s="410">
        <v>13.8</v>
      </c>
      <c r="G161" s="528">
        <v>13.8</v>
      </c>
      <c r="H161" s="528"/>
      <c r="I161" s="528"/>
      <c r="J161" s="700">
        <v>13.8</v>
      </c>
      <c r="K161" s="671"/>
      <c r="L161" s="198"/>
    </row>
    <row r="162" spans="1:12" s="167" customFormat="1" ht="12.75">
      <c r="A162" s="113">
        <v>292</v>
      </c>
      <c r="B162" s="384" t="s">
        <v>340</v>
      </c>
      <c r="C162" s="112" t="s">
        <v>343</v>
      </c>
      <c r="D162" s="443">
        <v>3</v>
      </c>
      <c r="E162" s="419">
        <v>8.05</v>
      </c>
      <c r="F162" s="410">
        <v>24.15</v>
      </c>
      <c r="G162" s="528">
        <v>24.15</v>
      </c>
      <c r="H162" s="528"/>
      <c r="I162" s="528"/>
      <c r="J162" s="700">
        <v>24.15</v>
      </c>
      <c r="K162" s="671"/>
      <c r="L162" s="198"/>
    </row>
    <row r="163" spans="1:12" s="167" customFormat="1" ht="12.75">
      <c r="A163" s="113">
        <v>292</v>
      </c>
      <c r="B163" s="384" t="s">
        <v>340</v>
      </c>
      <c r="C163" s="112" t="s">
        <v>344</v>
      </c>
      <c r="D163" s="443">
        <v>3</v>
      </c>
      <c r="E163" s="419">
        <v>9.2</v>
      </c>
      <c r="F163" s="410">
        <v>27.6</v>
      </c>
      <c r="G163" s="528">
        <v>27.6</v>
      </c>
      <c r="H163" s="528"/>
      <c r="I163" s="528"/>
      <c r="J163" s="700">
        <v>27.6</v>
      </c>
      <c r="K163" s="671"/>
      <c r="L163" s="198"/>
    </row>
    <row r="164" spans="1:12" s="167" customFormat="1" ht="12.75">
      <c r="A164" s="113">
        <v>292</v>
      </c>
      <c r="B164" s="384" t="s">
        <v>334</v>
      </c>
      <c r="C164" s="112" t="s">
        <v>345</v>
      </c>
      <c r="D164" s="443">
        <v>12</v>
      </c>
      <c r="E164" s="419">
        <v>20.7</v>
      </c>
      <c r="F164" s="410">
        <v>248.4</v>
      </c>
      <c r="G164" s="528">
        <v>248.4</v>
      </c>
      <c r="H164" s="528"/>
      <c r="I164" s="528"/>
      <c r="J164" s="700">
        <v>248.4</v>
      </c>
      <c r="K164" s="671"/>
      <c r="L164" s="198"/>
    </row>
    <row r="165" spans="1:12" s="167" customFormat="1" ht="12.75">
      <c r="A165" s="113">
        <v>292</v>
      </c>
      <c r="B165" s="394" t="s">
        <v>340</v>
      </c>
      <c r="C165" s="112" t="s">
        <v>348</v>
      </c>
      <c r="D165" s="443">
        <v>600</v>
      </c>
      <c r="E165" s="419">
        <v>1.0695</v>
      </c>
      <c r="F165" s="410">
        <v>641.7</v>
      </c>
      <c r="G165" s="528">
        <v>641.7</v>
      </c>
      <c r="H165" s="528"/>
      <c r="I165" s="528"/>
      <c r="J165" s="700">
        <v>641.7</v>
      </c>
      <c r="K165" s="671"/>
      <c r="L165" s="198"/>
    </row>
    <row r="166" spans="1:12" s="167" customFormat="1" ht="12.75">
      <c r="A166" s="113">
        <v>292</v>
      </c>
      <c r="B166" s="394" t="s">
        <v>340</v>
      </c>
      <c r="C166" s="112" t="s">
        <v>349</v>
      </c>
      <c r="D166" s="443">
        <v>612</v>
      </c>
      <c r="E166" s="419">
        <v>1.817</v>
      </c>
      <c r="F166" s="410">
        <v>1112.004</v>
      </c>
      <c r="G166" s="528">
        <v>1112.004</v>
      </c>
      <c r="H166" s="528"/>
      <c r="I166" s="528"/>
      <c r="J166" s="700">
        <v>1112.004</v>
      </c>
      <c r="K166" s="671"/>
      <c r="L166" s="198"/>
    </row>
    <row r="167" spans="1:12" s="167" customFormat="1" ht="12.75">
      <c r="A167" s="113">
        <v>292</v>
      </c>
      <c r="B167" s="394" t="s">
        <v>350</v>
      </c>
      <c r="C167" s="112" t="s">
        <v>351</v>
      </c>
      <c r="D167" s="443">
        <v>118</v>
      </c>
      <c r="E167" s="419">
        <v>13.040999999999999</v>
      </c>
      <c r="F167" s="410">
        <v>1538.8379999999997</v>
      </c>
      <c r="G167" s="528">
        <v>1538.8379999999997</v>
      </c>
      <c r="H167" s="528"/>
      <c r="I167" s="528"/>
      <c r="J167" s="700">
        <v>1538.8379999999997</v>
      </c>
      <c r="K167" s="671"/>
      <c r="L167" s="198"/>
    </row>
    <row r="168" spans="1:12" s="167" customFormat="1" ht="12.75">
      <c r="A168" s="113">
        <v>292</v>
      </c>
      <c r="B168" s="394" t="s">
        <v>347</v>
      </c>
      <c r="C168" s="112" t="s">
        <v>352</v>
      </c>
      <c r="D168" s="443">
        <v>540</v>
      </c>
      <c r="E168" s="419">
        <v>1.6905</v>
      </c>
      <c r="F168" s="410">
        <v>912.87</v>
      </c>
      <c r="G168" s="528">
        <v>912.87</v>
      </c>
      <c r="H168" s="528"/>
      <c r="I168" s="528"/>
      <c r="J168" s="700">
        <v>912.87</v>
      </c>
      <c r="K168" s="671"/>
      <c r="L168" s="198"/>
    </row>
    <row r="169" spans="1:12" s="167" customFormat="1" ht="12.75">
      <c r="A169" s="113">
        <v>292</v>
      </c>
      <c r="B169" s="394" t="s">
        <v>340</v>
      </c>
      <c r="C169" s="112" t="s">
        <v>353</v>
      </c>
      <c r="D169" s="443">
        <v>624</v>
      </c>
      <c r="E169" s="419">
        <v>1.5869999999999997</v>
      </c>
      <c r="F169" s="410">
        <v>990.2879999999998</v>
      </c>
      <c r="G169" s="528">
        <v>990.2879999999998</v>
      </c>
      <c r="H169" s="528"/>
      <c r="I169" s="528"/>
      <c r="J169" s="700">
        <v>990.2879999999998</v>
      </c>
      <c r="K169" s="671"/>
      <c r="L169" s="198"/>
    </row>
    <row r="170" spans="1:12" s="167" customFormat="1" ht="12.75">
      <c r="A170" s="113">
        <v>292</v>
      </c>
      <c r="B170" s="394" t="s">
        <v>340</v>
      </c>
      <c r="C170" s="112" t="s">
        <v>354</v>
      </c>
      <c r="D170" s="443">
        <v>544</v>
      </c>
      <c r="E170" s="419">
        <v>1.426</v>
      </c>
      <c r="F170" s="410">
        <v>775.7439999999999</v>
      </c>
      <c r="G170" s="528">
        <v>775.7439999999999</v>
      </c>
      <c r="H170" s="528"/>
      <c r="I170" s="528"/>
      <c r="J170" s="700">
        <v>775.7439999999999</v>
      </c>
      <c r="K170" s="671"/>
      <c r="L170" s="198"/>
    </row>
    <row r="171" spans="1:12" s="167" customFormat="1" ht="24">
      <c r="A171" s="113">
        <v>292</v>
      </c>
      <c r="B171" s="394" t="s">
        <v>169</v>
      </c>
      <c r="C171" s="112" t="s">
        <v>355</v>
      </c>
      <c r="D171" s="443">
        <v>250</v>
      </c>
      <c r="E171" s="419">
        <v>9.89</v>
      </c>
      <c r="F171" s="410">
        <v>2472.5</v>
      </c>
      <c r="G171" s="528">
        <v>2472.5</v>
      </c>
      <c r="H171" s="528"/>
      <c r="I171" s="528"/>
      <c r="J171" s="700">
        <v>2472.5</v>
      </c>
      <c r="K171" s="671"/>
      <c r="L171" s="198"/>
    </row>
    <row r="172" spans="1:12" s="167" customFormat="1" ht="24">
      <c r="A172" s="113">
        <v>292</v>
      </c>
      <c r="B172" s="394" t="s">
        <v>347</v>
      </c>
      <c r="C172" s="112" t="s">
        <v>356</v>
      </c>
      <c r="D172" s="443">
        <v>400</v>
      </c>
      <c r="E172" s="419">
        <v>9.2</v>
      </c>
      <c r="F172" s="410">
        <v>3680</v>
      </c>
      <c r="G172" s="528">
        <v>3680</v>
      </c>
      <c r="H172" s="528"/>
      <c r="I172" s="528"/>
      <c r="J172" s="700">
        <v>3680</v>
      </c>
      <c r="K172" s="671"/>
      <c r="L172" s="198"/>
    </row>
    <row r="173" spans="1:12" s="167" customFormat="1" ht="24">
      <c r="A173" s="113">
        <v>292</v>
      </c>
      <c r="B173" s="394" t="s">
        <v>347</v>
      </c>
      <c r="C173" s="112" t="s">
        <v>357</v>
      </c>
      <c r="D173" s="443">
        <v>287</v>
      </c>
      <c r="E173" s="419">
        <v>8.7745</v>
      </c>
      <c r="F173" s="410">
        <v>2518.2815</v>
      </c>
      <c r="G173" s="528">
        <v>2518.2815</v>
      </c>
      <c r="H173" s="528"/>
      <c r="I173" s="528"/>
      <c r="J173" s="700">
        <v>2518.2815</v>
      </c>
      <c r="K173" s="671"/>
      <c r="L173" s="198"/>
    </row>
    <row r="174" spans="1:12" s="167" customFormat="1" ht="24">
      <c r="A174" s="113">
        <v>292</v>
      </c>
      <c r="B174" s="394" t="s">
        <v>347</v>
      </c>
      <c r="C174" s="112" t="s">
        <v>358</v>
      </c>
      <c r="D174" s="443">
        <v>187</v>
      </c>
      <c r="E174" s="419">
        <v>2.3575</v>
      </c>
      <c r="F174" s="410">
        <v>440.8525</v>
      </c>
      <c r="G174" s="528">
        <v>440.8525</v>
      </c>
      <c r="H174" s="528"/>
      <c r="I174" s="528"/>
      <c r="J174" s="700">
        <v>440.8525</v>
      </c>
      <c r="K174" s="671"/>
      <c r="L174" s="198"/>
    </row>
    <row r="175" spans="1:12" s="167" customFormat="1" ht="12.75">
      <c r="A175" s="113">
        <v>292</v>
      </c>
      <c r="B175" s="394" t="s">
        <v>347</v>
      </c>
      <c r="C175" s="112" t="s">
        <v>359</v>
      </c>
      <c r="D175" s="443">
        <v>160</v>
      </c>
      <c r="E175" s="419">
        <v>4.485</v>
      </c>
      <c r="F175" s="410">
        <v>717.6</v>
      </c>
      <c r="G175" s="528">
        <v>717.6</v>
      </c>
      <c r="H175" s="528"/>
      <c r="I175" s="528"/>
      <c r="J175" s="700">
        <v>717.6</v>
      </c>
      <c r="K175" s="671"/>
      <c r="L175" s="198"/>
    </row>
    <row r="176" spans="1:12" s="167" customFormat="1" ht="12.75">
      <c r="A176" s="113">
        <v>292</v>
      </c>
      <c r="B176" s="394" t="s">
        <v>347</v>
      </c>
      <c r="C176" s="112" t="s">
        <v>768</v>
      </c>
      <c r="D176" s="443">
        <v>160</v>
      </c>
      <c r="E176" s="419">
        <v>2</v>
      </c>
      <c r="F176" s="410">
        <v>320</v>
      </c>
      <c r="G176" s="528">
        <v>320</v>
      </c>
      <c r="H176" s="528"/>
      <c r="I176" s="528"/>
      <c r="J176" s="700">
        <v>320</v>
      </c>
      <c r="K176" s="671"/>
      <c r="L176" s="198"/>
    </row>
    <row r="177" spans="1:12" s="167" customFormat="1" ht="12.75">
      <c r="A177" s="113">
        <v>292</v>
      </c>
      <c r="B177" s="394" t="s">
        <v>347</v>
      </c>
      <c r="C177" s="112" t="s">
        <v>360</v>
      </c>
      <c r="D177" s="443">
        <v>120</v>
      </c>
      <c r="E177" s="419">
        <v>6.095</v>
      </c>
      <c r="F177" s="410">
        <v>731.4</v>
      </c>
      <c r="G177" s="528">
        <v>731.4</v>
      </c>
      <c r="H177" s="528"/>
      <c r="I177" s="528"/>
      <c r="J177" s="700">
        <v>731.4</v>
      </c>
      <c r="K177" s="671"/>
      <c r="L177" s="198"/>
    </row>
    <row r="178" spans="1:12" s="167" customFormat="1" ht="24">
      <c r="A178" s="113">
        <v>292</v>
      </c>
      <c r="B178" s="394" t="s">
        <v>347</v>
      </c>
      <c r="C178" s="112" t="s">
        <v>361</v>
      </c>
      <c r="D178" s="443">
        <v>160</v>
      </c>
      <c r="E178" s="419">
        <v>1.84</v>
      </c>
      <c r="F178" s="410">
        <v>294.4</v>
      </c>
      <c r="G178" s="528">
        <v>294.4</v>
      </c>
      <c r="H178" s="528"/>
      <c r="I178" s="528"/>
      <c r="J178" s="700">
        <v>294.4</v>
      </c>
      <c r="K178" s="671"/>
      <c r="L178" s="198"/>
    </row>
    <row r="179" spans="1:12" s="167" customFormat="1" ht="24">
      <c r="A179" s="113">
        <v>292</v>
      </c>
      <c r="B179" s="394" t="s">
        <v>362</v>
      </c>
      <c r="C179" s="112" t="s">
        <v>361</v>
      </c>
      <c r="D179" s="443">
        <v>460</v>
      </c>
      <c r="E179" s="419">
        <v>5.8534999999999995</v>
      </c>
      <c r="F179" s="410">
        <v>2692.61</v>
      </c>
      <c r="G179" s="528">
        <v>2692.61</v>
      </c>
      <c r="H179" s="528"/>
      <c r="I179" s="528"/>
      <c r="J179" s="700">
        <v>2692.61</v>
      </c>
      <c r="K179" s="671"/>
      <c r="L179" s="198"/>
    </row>
    <row r="180" spans="1:12" s="167" customFormat="1" ht="24">
      <c r="A180" s="113">
        <v>292</v>
      </c>
      <c r="B180" s="394" t="s">
        <v>347</v>
      </c>
      <c r="C180" s="112" t="s">
        <v>363</v>
      </c>
      <c r="D180" s="443">
        <v>100</v>
      </c>
      <c r="E180" s="419">
        <v>2.6795</v>
      </c>
      <c r="F180" s="410">
        <v>267.95</v>
      </c>
      <c r="G180" s="528">
        <v>267.95</v>
      </c>
      <c r="H180" s="528"/>
      <c r="I180" s="528"/>
      <c r="J180" s="700">
        <v>267.95</v>
      </c>
      <c r="K180" s="671"/>
      <c r="L180" s="198"/>
    </row>
    <row r="181" spans="1:12" s="167" customFormat="1" ht="24">
      <c r="A181" s="113">
        <v>292</v>
      </c>
      <c r="B181" s="394" t="s">
        <v>347</v>
      </c>
      <c r="C181" s="112" t="s">
        <v>363</v>
      </c>
      <c r="D181" s="443">
        <v>288</v>
      </c>
      <c r="E181" s="419">
        <v>6.44</v>
      </c>
      <c r="F181" s="410">
        <v>1854.72</v>
      </c>
      <c r="G181" s="528">
        <v>1854.72</v>
      </c>
      <c r="H181" s="528"/>
      <c r="I181" s="528"/>
      <c r="J181" s="700">
        <v>1854.72</v>
      </c>
      <c r="K181" s="671"/>
      <c r="L181" s="198"/>
    </row>
    <row r="182" spans="1:12" s="167" customFormat="1" ht="24">
      <c r="A182" s="113">
        <v>292</v>
      </c>
      <c r="B182" s="394" t="s">
        <v>347</v>
      </c>
      <c r="C182" s="112" t="s">
        <v>364</v>
      </c>
      <c r="D182" s="443">
        <v>160</v>
      </c>
      <c r="E182" s="419">
        <v>1.3915</v>
      </c>
      <c r="F182" s="410">
        <v>222.64</v>
      </c>
      <c r="G182" s="528">
        <v>222.64</v>
      </c>
      <c r="H182" s="528"/>
      <c r="I182" s="528"/>
      <c r="J182" s="700">
        <v>222.64</v>
      </c>
      <c r="K182" s="671"/>
      <c r="L182" s="198"/>
    </row>
    <row r="183" spans="1:12" s="167" customFormat="1" ht="12.75">
      <c r="A183" s="113">
        <v>292</v>
      </c>
      <c r="B183" s="394" t="s">
        <v>347</v>
      </c>
      <c r="C183" s="112" t="s">
        <v>769</v>
      </c>
      <c r="D183" s="443">
        <v>380</v>
      </c>
      <c r="E183" s="419">
        <v>4</v>
      </c>
      <c r="F183" s="410">
        <v>1520</v>
      </c>
      <c r="G183" s="528">
        <v>1520</v>
      </c>
      <c r="H183" s="528"/>
      <c r="I183" s="528"/>
      <c r="J183" s="700">
        <v>1520</v>
      </c>
      <c r="K183" s="671"/>
      <c r="L183" s="198"/>
    </row>
    <row r="184" spans="1:12" s="167" customFormat="1" ht="12.75">
      <c r="A184" s="113">
        <v>292</v>
      </c>
      <c r="B184" s="384" t="s">
        <v>248</v>
      </c>
      <c r="C184" s="112" t="s">
        <v>365</v>
      </c>
      <c r="D184" s="443">
        <v>100</v>
      </c>
      <c r="E184" s="419">
        <v>159.6775</v>
      </c>
      <c r="F184" s="410">
        <v>15967.75</v>
      </c>
      <c r="G184" s="528">
        <v>15967.75</v>
      </c>
      <c r="H184" s="528"/>
      <c r="I184" s="528"/>
      <c r="J184" s="700">
        <v>15967.75</v>
      </c>
      <c r="K184" s="671"/>
      <c r="L184" s="198"/>
    </row>
    <row r="185" spans="1:12" s="167" customFormat="1" ht="12.75">
      <c r="A185" s="113">
        <v>292</v>
      </c>
      <c r="B185" s="384" t="s">
        <v>367</v>
      </c>
      <c r="C185" s="112" t="s">
        <v>366</v>
      </c>
      <c r="D185" s="443">
        <v>110</v>
      </c>
      <c r="E185" s="419">
        <v>24.725</v>
      </c>
      <c r="F185" s="410">
        <v>2719.75</v>
      </c>
      <c r="G185" s="528">
        <v>2719.75</v>
      </c>
      <c r="H185" s="528"/>
      <c r="I185" s="528"/>
      <c r="J185" s="700">
        <v>2719.75</v>
      </c>
      <c r="K185" s="671"/>
      <c r="L185" s="198"/>
    </row>
    <row r="186" spans="1:12" s="167" customFormat="1" ht="21.75" customHeight="1">
      <c r="A186" s="113">
        <v>292</v>
      </c>
      <c r="B186" s="384" t="s">
        <v>367</v>
      </c>
      <c r="C186" s="112" t="s">
        <v>368</v>
      </c>
      <c r="D186" s="443">
        <v>600</v>
      </c>
      <c r="E186" s="419">
        <v>42.55</v>
      </c>
      <c r="F186" s="410">
        <v>25530</v>
      </c>
      <c r="G186" s="528">
        <v>25530</v>
      </c>
      <c r="H186" s="528"/>
      <c r="I186" s="528"/>
      <c r="J186" s="700">
        <v>25530</v>
      </c>
      <c r="K186" s="671"/>
      <c r="L186" s="198"/>
    </row>
    <row r="187" spans="1:12" s="167" customFormat="1" ht="13.5" customHeight="1">
      <c r="A187" s="113">
        <v>292</v>
      </c>
      <c r="B187" s="384" t="s">
        <v>169</v>
      </c>
      <c r="C187" s="112" t="s">
        <v>369</v>
      </c>
      <c r="D187" s="443">
        <v>15</v>
      </c>
      <c r="E187" s="419">
        <v>34.07449999999999</v>
      </c>
      <c r="F187" s="410">
        <v>511.1175</v>
      </c>
      <c r="G187" s="528">
        <v>511.1175</v>
      </c>
      <c r="H187" s="528"/>
      <c r="I187" s="528"/>
      <c r="J187" s="700">
        <v>511.1175</v>
      </c>
      <c r="K187" s="671"/>
      <c r="L187" s="198"/>
    </row>
    <row r="188" spans="1:12" s="167" customFormat="1" ht="24">
      <c r="A188" s="113">
        <v>292</v>
      </c>
      <c r="B188" s="384" t="s">
        <v>370</v>
      </c>
      <c r="C188" s="112" t="s">
        <v>371</v>
      </c>
      <c r="D188" s="443">
        <v>4</v>
      </c>
      <c r="E188" s="419">
        <v>2.1965</v>
      </c>
      <c r="F188" s="410">
        <v>8.786</v>
      </c>
      <c r="G188" s="528">
        <v>8.786</v>
      </c>
      <c r="H188" s="528"/>
      <c r="I188" s="528"/>
      <c r="J188" s="700">
        <v>8.786</v>
      </c>
      <c r="K188" s="671"/>
      <c r="L188" s="198"/>
    </row>
    <row r="189" spans="1:12" s="167" customFormat="1" ht="24">
      <c r="A189" s="113">
        <v>292</v>
      </c>
      <c r="B189" s="384" t="s">
        <v>372</v>
      </c>
      <c r="C189" s="112" t="s">
        <v>373</v>
      </c>
      <c r="D189" s="443">
        <v>4</v>
      </c>
      <c r="E189" s="419">
        <v>1.472</v>
      </c>
      <c r="F189" s="410">
        <v>5.888</v>
      </c>
      <c r="G189" s="528">
        <v>5.888</v>
      </c>
      <c r="H189" s="528"/>
      <c r="I189" s="528"/>
      <c r="J189" s="700">
        <v>5.888</v>
      </c>
      <c r="K189" s="671"/>
      <c r="L189" s="198"/>
    </row>
    <row r="190" spans="1:12" s="167" customFormat="1" ht="12.75">
      <c r="A190" s="113">
        <v>292</v>
      </c>
      <c r="B190" s="394" t="s">
        <v>347</v>
      </c>
      <c r="C190" s="112" t="s">
        <v>374</v>
      </c>
      <c r="D190" s="443">
        <v>2774</v>
      </c>
      <c r="E190" s="419">
        <v>1.1844999999999999</v>
      </c>
      <c r="F190" s="410">
        <v>3285.803</v>
      </c>
      <c r="G190" s="528">
        <v>3285.803</v>
      </c>
      <c r="H190" s="528"/>
      <c r="I190" s="528"/>
      <c r="J190" s="700">
        <v>3285.803</v>
      </c>
      <c r="K190" s="671"/>
      <c r="L190" s="198"/>
    </row>
    <row r="191" spans="1:12" s="167" customFormat="1" ht="24">
      <c r="A191" s="113">
        <v>292</v>
      </c>
      <c r="B191" s="394" t="s">
        <v>347</v>
      </c>
      <c r="C191" s="112" t="s">
        <v>375</v>
      </c>
      <c r="D191" s="443">
        <v>6</v>
      </c>
      <c r="E191" s="419">
        <v>4.2665</v>
      </c>
      <c r="F191" s="410">
        <v>25.598999999999997</v>
      </c>
      <c r="G191" s="528">
        <v>25.598999999999997</v>
      </c>
      <c r="H191" s="528"/>
      <c r="I191" s="528"/>
      <c r="J191" s="700">
        <v>25.598999999999997</v>
      </c>
      <c r="K191" s="671"/>
      <c r="L191" s="198"/>
    </row>
    <row r="192" spans="1:12" s="167" customFormat="1" ht="24">
      <c r="A192" s="113">
        <v>292</v>
      </c>
      <c r="B192" s="394" t="s">
        <v>347</v>
      </c>
      <c r="C192" s="112" t="s">
        <v>377</v>
      </c>
      <c r="D192" s="443">
        <v>102</v>
      </c>
      <c r="E192" s="419">
        <v>3.2429999999999994</v>
      </c>
      <c r="F192" s="410">
        <v>330.78599999999994</v>
      </c>
      <c r="G192" s="528">
        <v>330.78599999999994</v>
      </c>
      <c r="H192" s="528"/>
      <c r="I192" s="528"/>
      <c r="J192" s="700">
        <v>330.78599999999994</v>
      </c>
      <c r="K192" s="671"/>
      <c r="L192" s="198"/>
    </row>
    <row r="193" spans="1:12" s="167" customFormat="1" ht="12.75">
      <c r="A193" s="113">
        <v>292</v>
      </c>
      <c r="B193" s="384" t="s">
        <v>248</v>
      </c>
      <c r="C193" s="112" t="s">
        <v>378</v>
      </c>
      <c r="D193" s="443">
        <v>1862</v>
      </c>
      <c r="E193" s="419">
        <v>0.92</v>
      </c>
      <c r="F193" s="410">
        <v>1713.04</v>
      </c>
      <c r="G193" s="528">
        <v>1713.04</v>
      </c>
      <c r="H193" s="528"/>
      <c r="I193" s="528"/>
      <c r="J193" s="700">
        <v>1713.04</v>
      </c>
      <c r="K193" s="671"/>
      <c r="L193" s="198"/>
    </row>
    <row r="194" spans="1:12" s="167" customFormat="1" ht="20.25" customHeight="1">
      <c r="A194" s="113">
        <v>292</v>
      </c>
      <c r="B194" s="384" t="s">
        <v>248</v>
      </c>
      <c r="C194" s="112" t="s">
        <v>379</v>
      </c>
      <c r="D194" s="443">
        <v>1862</v>
      </c>
      <c r="E194" s="419">
        <v>1.058</v>
      </c>
      <c r="F194" s="410">
        <v>1969.996</v>
      </c>
      <c r="G194" s="528">
        <v>1969.996</v>
      </c>
      <c r="H194" s="528"/>
      <c r="I194" s="528"/>
      <c r="J194" s="700">
        <v>1969.996</v>
      </c>
      <c r="K194" s="671"/>
      <c r="L194" s="198"/>
    </row>
    <row r="195" spans="1:12" s="167" customFormat="1" ht="12.75">
      <c r="A195" s="113">
        <v>292</v>
      </c>
      <c r="B195" s="384" t="s">
        <v>248</v>
      </c>
      <c r="C195" s="112" t="s">
        <v>380</v>
      </c>
      <c r="D195" s="443">
        <v>1850</v>
      </c>
      <c r="E195" s="419">
        <v>1.38</v>
      </c>
      <c r="F195" s="410">
        <v>2553</v>
      </c>
      <c r="G195" s="528">
        <v>2553</v>
      </c>
      <c r="H195" s="528"/>
      <c r="I195" s="528"/>
      <c r="J195" s="700">
        <v>2553</v>
      </c>
      <c r="K195" s="671"/>
      <c r="L195" s="198"/>
    </row>
    <row r="196" spans="1:12" s="167" customFormat="1" ht="12.75">
      <c r="A196" s="113">
        <v>292</v>
      </c>
      <c r="B196" s="384" t="s">
        <v>169</v>
      </c>
      <c r="C196" s="112" t="s">
        <v>381</v>
      </c>
      <c r="D196" s="443">
        <v>9000</v>
      </c>
      <c r="E196" s="419">
        <v>0.7014999999999999</v>
      </c>
      <c r="F196" s="410">
        <v>6313.5</v>
      </c>
      <c r="G196" s="528">
        <v>6313.5</v>
      </c>
      <c r="H196" s="528"/>
      <c r="I196" s="528"/>
      <c r="J196" s="700">
        <v>6313.5</v>
      </c>
      <c r="K196" s="671"/>
      <c r="L196" s="198"/>
    </row>
    <row r="197" spans="1:12" s="167" customFormat="1" ht="12.75">
      <c r="A197" s="113">
        <v>292</v>
      </c>
      <c r="B197" s="384" t="s">
        <v>169</v>
      </c>
      <c r="C197" s="112" t="s">
        <v>382</v>
      </c>
      <c r="D197" s="443">
        <v>986</v>
      </c>
      <c r="E197" s="419">
        <v>3.565</v>
      </c>
      <c r="F197" s="410">
        <v>3515.09</v>
      </c>
      <c r="G197" s="528">
        <v>3515.09</v>
      </c>
      <c r="H197" s="528"/>
      <c r="I197" s="528"/>
      <c r="J197" s="700">
        <v>3515.09</v>
      </c>
      <c r="K197" s="671"/>
      <c r="L197" s="198"/>
    </row>
    <row r="198" spans="1:12" s="167" customFormat="1" ht="12.75">
      <c r="A198" s="113">
        <v>292</v>
      </c>
      <c r="B198" s="384" t="s">
        <v>169</v>
      </c>
      <c r="C198" s="112" t="s">
        <v>383</v>
      </c>
      <c r="D198" s="443">
        <v>324</v>
      </c>
      <c r="E198" s="419">
        <v>3.8064999999999998</v>
      </c>
      <c r="F198" s="410">
        <v>1233.306</v>
      </c>
      <c r="G198" s="528">
        <v>1233.306</v>
      </c>
      <c r="H198" s="528"/>
      <c r="I198" s="528"/>
      <c r="J198" s="700">
        <v>1233.306</v>
      </c>
      <c r="K198" s="671"/>
      <c r="L198" s="198"/>
    </row>
    <row r="199" spans="1:12" s="167" customFormat="1" ht="12.75">
      <c r="A199" s="113">
        <v>292</v>
      </c>
      <c r="B199" s="384" t="s">
        <v>169</v>
      </c>
      <c r="C199" s="112" t="s">
        <v>384</v>
      </c>
      <c r="D199" s="443">
        <v>450</v>
      </c>
      <c r="E199" s="419">
        <v>3.8064999999999998</v>
      </c>
      <c r="F199" s="410">
        <v>1712.925</v>
      </c>
      <c r="G199" s="528">
        <v>1712.925</v>
      </c>
      <c r="H199" s="528"/>
      <c r="I199" s="528"/>
      <c r="J199" s="700">
        <v>1712.925</v>
      </c>
      <c r="K199" s="671"/>
      <c r="L199" s="198"/>
    </row>
    <row r="200" spans="1:12" s="167" customFormat="1" ht="12.75">
      <c r="A200" s="113">
        <v>292</v>
      </c>
      <c r="B200" s="384" t="s">
        <v>347</v>
      </c>
      <c r="C200" s="112" t="s">
        <v>385</v>
      </c>
      <c r="D200" s="443">
        <v>55</v>
      </c>
      <c r="E200" s="419">
        <v>8.5445</v>
      </c>
      <c r="F200" s="410">
        <v>469.9475</v>
      </c>
      <c r="G200" s="528">
        <v>469.9475</v>
      </c>
      <c r="H200" s="528"/>
      <c r="I200" s="528"/>
      <c r="J200" s="700">
        <v>469.9475</v>
      </c>
      <c r="K200" s="671"/>
      <c r="L200" s="198"/>
    </row>
    <row r="201" spans="1:12" s="167" customFormat="1" ht="12.75">
      <c r="A201" s="113">
        <v>292</v>
      </c>
      <c r="B201" s="384" t="s">
        <v>347</v>
      </c>
      <c r="C201" s="112" t="s">
        <v>386</v>
      </c>
      <c r="D201" s="443">
        <v>58</v>
      </c>
      <c r="E201" s="419">
        <v>4.1975</v>
      </c>
      <c r="F201" s="410">
        <v>243.455</v>
      </c>
      <c r="G201" s="528">
        <v>243.455</v>
      </c>
      <c r="H201" s="528"/>
      <c r="I201" s="528"/>
      <c r="J201" s="700">
        <v>243.455</v>
      </c>
      <c r="K201" s="671"/>
      <c r="L201" s="198"/>
    </row>
    <row r="202" spans="1:12" s="167" customFormat="1" ht="12.75">
      <c r="A202" s="113">
        <v>292</v>
      </c>
      <c r="B202" s="394" t="s">
        <v>367</v>
      </c>
      <c r="C202" s="112" t="s">
        <v>387</v>
      </c>
      <c r="D202" s="443">
        <v>1805</v>
      </c>
      <c r="E202" s="419">
        <v>9.475999999999999</v>
      </c>
      <c r="F202" s="410">
        <v>17104.18</v>
      </c>
      <c r="G202" s="528">
        <v>17104.18</v>
      </c>
      <c r="H202" s="528"/>
      <c r="I202" s="528"/>
      <c r="J202" s="700">
        <v>17104.18</v>
      </c>
      <c r="K202" s="671"/>
      <c r="L202" s="198"/>
    </row>
    <row r="203" spans="1:12" s="167" customFormat="1" ht="24">
      <c r="A203" s="113">
        <v>292</v>
      </c>
      <c r="B203" s="384" t="s">
        <v>388</v>
      </c>
      <c r="C203" s="112" t="s">
        <v>389</v>
      </c>
      <c r="D203" s="443">
        <v>372</v>
      </c>
      <c r="E203" s="419">
        <v>20.389499999999998</v>
      </c>
      <c r="F203" s="410">
        <v>7584.893999999999</v>
      </c>
      <c r="G203" s="528">
        <v>7584.893999999999</v>
      </c>
      <c r="H203" s="528"/>
      <c r="I203" s="528"/>
      <c r="J203" s="700">
        <v>7584.893999999999</v>
      </c>
      <c r="K203" s="671"/>
      <c r="L203" s="198"/>
    </row>
    <row r="204" spans="1:12" s="167" customFormat="1" ht="24">
      <c r="A204" s="113">
        <v>292</v>
      </c>
      <c r="B204" s="384" t="s">
        <v>388</v>
      </c>
      <c r="C204" s="112" t="s">
        <v>390</v>
      </c>
      <c r="D204" s="443">
        <v>372</v>
      </c>
      <c r="E204" s="419">
        <v>23.436999999999998</v>
      </c>
      <c r="F204" s="410">
        <v>8718.563999999998</v>
      </c>
      <c r="G204" s="528">
        <v>8718.563999999998</v>
      </c>
      <c r="H204" s="528"/>
      <c r="I204" s="528"/>
      <c r="J204" s="700">
        <v>8718.563999999998</v>
      </c>
      <c r="K204" s="671"/>
      <c r="L204" s="198"/>
    </row>
    <row r="205" spans="1:12" s="167" customFormat="1" ht="12.75">
      <c r="A205" s="113">
        <v>292</v>
      </c>
      <c r="B205" s="384" t="s">
        <v>169</v>
      </c>
      <c r="C205" s="112" t="s">
        <v>391</v>
      </c>
      <c r="D205" s="443">
        <v>74</v>
      </c>
      <c r="E205" s="419">
        <v>0.9429999999999998</v>
      </c>
      <c r="F205" s="410">
        <v>69.78199999999998</v>
      </c>
      <c r="G205" s="528">
        <v>69.78199999999998</v>
      </c>
      <c r="H205" s="528"/>
      <c r="I205" s="528"/>
      <c r="J205" s="700">
        <v>69.78199999999998</v>
      </c>
      <c r="K205" s="671"/>
      <c r="L205" s="198"/>
    </row>
    <row r="206" spans="1:12" s="167" customFormat="1" ht="12.75">
      <c r="A206" s="113">
        <v>292</v>
      </c>
      <c r="B206" s="384" t="s">
        <v>169</v>
      </c>
      <c r="C206" s="112" t="s">
        <v>392</v>
      </c>
      <c r="D206" s="443">
        <v>300</v>
      </c>
      <c r="E206" s="419">
        <v>1.771</v>
      </c>
      <c r="F206" s="410">
        <v>531.3</v>
      </c>
      <c r="G206" s="528">
        <v>531.3</v>
      </c>
      <c r="H206" s="528"/>
      <c r="I206" s="528"/>
      <c r="J206" s="700">
        <v>531.3</v>
      </c>
      <c r="K206" s="671"/>
      <c r="L206" s="198"/>
    </row>
    <row r="207" spans="1:12" s="167" customFormat="1" ht="12.75">
      <c r="A207" s="113">
        <v>292</v>
      </c>
      <c r="B207" s="384" t="s">
        <v>393</v>
      </c>
      <c r="C207" s="112" t="s">
        <v>394</v>
      </c>
      <c r="D207" s="443">
        <v>10</v>
      </c>
      <c r="E207" s="419">
        <v>11.109</v>
      </c>
      <c r="F207" s="410">
        <v>111.09</v>
      </c>
      <c r="G207" s="528">
        <v>111.09</v>
      </c>
      <c r="H207" s="528"/>
      <c r="I207" s="528"/>
      <c r="J207" s="700">
        <v>111.09</v>
      </c>
      <c r="K207" s="671"/>
      <c r="L207" s="198"/>
    </row>
    <row r="208" spans="1:12" s="167" customFormat="1" ht="12.75">
      <c r="A208" s="113">
        <v>292</v>
      </c>
      <c r="B208" s="384" t="s">
        <v>169</v>
      </c>
      <c r="C208" s="112" t="s">
        <v>395</v>
      </c>
      <c r="D208" s="443">
        <v>300</v>
      </c>
      <c r="E208" s="419">
        <v>0.69</v>
      </c>
      <c r="F208" s="410">
        <v>207</v>
      </c>
      <c r="G208" s="528">
        <v>207</v>
      </c>
      <c r="H208" s="528"/>
      <c r="I208" s="528"/>
      <c r="J208" s="700">
        <v>207</v>
      </c>
      <c r="K208" s="671"/>
      <c r="L208" s="198"/>
    </row>
    <row r="209" spans="1:12" s="167" customFormat="1" ht="12.75">
      <c r="A209" s="113">
        <v>292</v>
      </c>
      <c r="B209" s="384" t="s">
        <v>323</v>
      </c>
      <c r="C209" s="112" t="s">
        <v>396</v>
      </c>
      <c r="D209" s="443">
        <v>104</v>
      </c>
      <c r="E209" s="419">
        <v>4.14</v>
      </c>
      <c r="F209" s="410">
        <v>430.56</v>
      </c>
      <c r="G209" s="528">
        <v>430.56</v>
      </c>
      <c r="H209" s="528"/>
      <c r="I209" s="528"/>
      <c r="J209" s="700">
        <v>430.56</v>
      </c>
      <c r="K209" s="671"/>
      <c r="L209" s="198"/>
    </row>
    <row r="210" spans="1:12" s="167" customFormat="1" ht="19.5" customHeight="1">
      <c r="A210" s="113">
        <v>292</v>
      </c>
      <c r="B210" s="384" t="s">
        <v>397</v>
      </c>
      <c r="C210" s="112" t="s">
        <v>398</v>
      </c>
      <c r="D210" s="443">
        <v>160</v>
      </c>
      <c r="E210" s="419">
        <v>4.8069999999999995</v>
      </c>
      <c r="F210" s="410">
        <v>769.12</v>
      </c>
      <c r="G210" s="528">
        <v>769.12</v>
      </c>
      <c r="H210" s="528"/>
      <c r="I210" s="528"/>
      <c r="J210" s="700">
        <v>769.12</v>
      </c>
      <c r="K210" s="671"/>
      <c r="L210" s="198"/>
    </row>
    <row r="211" spans="1:12" s="167" customFormat="1" ht="12.75">
      <c r="A211" s="113">
        <v>292</v>
      </c>
      <c r="B211" s="384" t="s">
        <v>169</v>
      </c>
      <c r="C211" s="112" t="s">
        <v>399</v>
      </c>
      <c r="D211" s="443">
        <v>362</v>
      </c>
      <c r="E211" s="419">
        <v>1.5065</v>
      </c>
      <c r="F211" s="410">
        <v>545.353</v>
      </c>
      <c r="G211" s="528">
        <v>545.353</v>
      </c>
      <c r="H211" s="528"/>
      <c r="I211" s="528"/>
      <c r="J211" s="700">
        <v>545.353</v>
      </c>
      <c r="K211" s="671"/>
      <c r="L211" s="198"/>
    </row>
    <row r="212" spans="1:12" s="167" customFormat="1" ht="12.75">
      <c r="A212" s="113">
        <v>292</v>
      </c>
      <c r="B212" s="384" t="s">
        <v>169</v>
      </c>
      <c r="C212" s="112" t="s">
        <v>400</v>
      </c>
      <c r="D212" s="443">
        <v>362</v>
      </c>
      <c r="E212" s="419">
        <v>1.5065</v>
      </c>
      <c r="F212" s="410">
        <v>545.353</v>
      </c>
      <c r="G212" s="528">
        <v>545.353</v>
      </c>
      <c r="H212" s="528"/>
      <c r="I212" s="528"/>
      <c r="J212" s="700">
        <v>545.353</v>
      </c>
      <c r="K212" s="671"/>
      <c r="L212" s="198"/>
    </row>
    <row r="213" spans="1:12" s="167" customFormat="1" ht="12.75">
      <c r="A213" s="113">
        <v>292</v>
      </c>
      <c r="B213" s="384" t="s">
        <v>169</v>
      </c>
      <c r="C213" s="112" t="s">
        <v>401</v>
      </c>
      <c r="D213" s="443">
        <v>162</v>
      </c>
      <c r="E213" s="419">
        <v>2.645</v>
      </c>
      <c r="F213" s="410">
        <v>428.49</v>
      </c>
      <c r="G213" s="528">
        <v>428.49</v>
      </c>
      <c r="H213" s="528"/>
      <c r="I213" s="528"/>
      <c r="J213" s="700">
        <v>428.49</v>
      </c>
      <c r="K213" s="671"/>
      <c r="L213" s="198"/>
    </row>
    <row r="214" spans="1:12" s="167" customFormat="1" ht="12.75">
      <c r="A214" s="113">
        <v>292</v>
      </c>
      <c r="B214" s="384" t="s">
        <v>169</v>
      </c>
      <c r="C214" s="112" t="s">
        <v>402</v>
      </c>
      <c r="D214" s="443">
        <v>211</v>
      </c>
      <c r="E214" s="419">
        <v>2.645</v>
      </c>
      <c r="F214" s="410">
        <v>558.095</v>
      </c>
      <c r="G214" s="528">
        <v>558.095</v>
      </c>
      <c r="H214" s="528"/>
      <c r="I214" s="528"/>
      <c r="J214" s="700">
        <v>558.095</v>
      </c>
      <c r="K214" s="671"/>
      <c r="L214" s="198"/>
    </row>
    <row r="215" spans="1:12" s="167" customFormat="1" ht="12.75">
      <c r="A215" s="113">
        <v>292</v>
      </c>
      <c r="B215" s="384" t="s">
        <v>169</v>
      </c>
      <c r="C215" s="112" t="s">
        <v>403</v>
      </c>
      <c r="D215" s="443">
        <v>74</v>
      </c>
      <c r="E215" s="419">
        <v>2.001</v>
      </c>
      <c r="F215" s="410">
        <v>148.07399999999998</v>
      </c>
      <c r="G215" s="528">
        <v>148.07399999999998</v>
      </c>
      <c r="H215" s="528"/>
      <c r="I215" s="528"/>
      <c r="J215" s="700">
        <v>148.07399999999998</v>
      </c>
      <c r="K215" s="671"/>
      <c r="L215" s="198"/>
    </row>
    <row r="216" spans="1:12" s="167" customFormat="1" ht="12.75">
      <c r="A216" s="113">
        <v>292</v>
      </c>
      <c r="B216" s="384" t="s">
        <v>404</v>
      </c>
      <c r="C216" s="112" t="s">
        <v>405</v>
      </c>
      <c r="D216" s="443">
        <v>50</v>
      </c>
      <c r="E216" s="419">
        <v>3.91</v>
      </c>
      <c r="F216" s="410">
        <v>195.5</v>
      </c>
      <c r="G216" s="528">
        <v>195.5</v>
      </c>
      <c r="H216" s="528"/>
      <c r="I216" s="528"/>
      <c r="J216" s="700">
        <v>195.5</v>
      </c>
      <c r="K216" s="671"/>
      <c r="L216" s="198"/>
    </row>
    <row r="217" spans="1:12" s="167" customFormat="1" ht="33.75" customHeight="1">
      <c r="A217" s="113">
        <v>292</v>
      </c>
      <c r="B217" s="384" t="s">
        <v>248</v>
      </c>
      <c r="C217" s="112" t="s">
        <v>406</v>
      </c>
      <c r="D217" s="443">
        <v>11</v>
      </c>
      <c r="E217" s="419">
        <v>41.0665</v>
      </c>
      <c r="F217" s="410">
        <v>451.7315</v>
      </c>
      <c r="G217" s="528">
        <v>451.7315</v>
      </c>
      <c r="H217" s="528"/>
      <c r="I217" s="528"/>
      <c r="J217" s="700">
        <v>451.7315</v>
      </c>
      <c r="K217" s="671"/>
      <c r="L217" s="198"/>
    </row>
    <row r="218" spans="1:12" s="167" customFormat="1" ht="36">
      <c r="A218" s="113">
        <v>292</v>
      </c>
      <c r="B218" s="384" t="s">
        <v>169</v>
      </c>
      <c r="C218" s="112" t="s">
        <v>409</v>
      </c>
      <c r="D218" s="443">
        <v>29</v>
      </c>
      <c r="E218" s="419">
        <v>42.2625</v>
      </c>
      <c r="F218" s="410">
        <v>1225.6125</v>
      </c>
      <c r="G218" s="528">
        <v>1225.6125</v>
      </c>
      <c r="H218" s="528"/>
      <c r="I218" s="528"/>
      <c r="J218" s="700">
        <v>1225.6125</v>
      </c>
      <c r="K218" s="671"/>
      <c r="L218" s="198"/>
    </row>
    <row r="219" spans="1:12" s="167" customFormat="1" ht="12.75">
      <c r="A219" s="113">
        <v>292</v>
      </c>
      <c r="B219" s="384" t="s">
        <v>169</v>
      </c>
      <c r="C219" s="391" t="s">
        <v>410</v>
      </c>
      <c r="D219" s="443">
        <v>304</v>
      </c>
      <c r="E219" s="419">
        <v>10.718</v>
      </c>
      <c r="F219" s="410">
        <v>3258.272</v>
      </c>
      <c r="G219" s="528">
        <v>3258.272</v>
      </c>
      <c r="H219" s="528"/>
      <c r="I219" s="528"/>
      <c r="J219" s="700">
        <v>3258.272</v>
      </c>
      <c r="K219" s="671"/>
      <c r="L219" s="198"/>
    </row>
    <row r="220" spans="1:12" s="167" customFormat="1" ht="12.75">
      <c r="A220" s="113">
        <v>292</v>
      </c>
      <c r="B220" s="384" t="s">
        <v>169</v>
      </c>
      <c r="C220" s="112" t="s">
        <v>411</v>
      </c>
      <c r="D220" s="443">
        <v>90</v>
      </c>
      <c r="E220" s="419">
        <v>11.776</v>
      </c>
      <c r="F220" s="410">
        <v>1059.84</v>
      </c>
      <c r="G220" s="528">
        <v>1059.84</v>
      </c>
      <c r="H220" s="528"/>
      <c r="I220" s="528"/>
      <c r="J220" s="700">
        <v>1059.84</v>
      </c>
      <c r="K220" s="671"/>
      <c r="L220" s="198"/>
    </row>
    <row r="221" spans="1:12" s="167" customFormat="1" ht="12.75">
      <c r="A221" s="113">
        <v>292</v>
      </c>
      <c r="B221" s="384" t="s">
        <v>169</v>
      </c>
      <c r="C221" s="112" t="s">
        <v>412</v>
      </c>
      <c r="D221" s="443">
        <v>10</v>
      </c>
      <c r="E221" s="419">
        <v>1.1155</v>
      </c>
      <c r="F221" s="410">
        <v>11.155</v>
      </c>
      <c r="G221" s="528">
        <v>11.155</v>
      </c>
      <c r="H221" s="528"/>
      <c r="I221" s="528"/>
      <c r="J221" s="700">
        <v>11.155</v>
      </c>
      <c r="K221" s="671"/>
      <c r="L221" s="198"/>
    </row>
    <row r="222" spans="1:12" s="167" customFormat="1" ht="12.75">
      <c r="A222" s="113">
        <v>292</v>
      </c>
      <c r="B222" s="394" t="s">
        <v>169</v>
      </c>
      <c r="C222" s="112" t="s">
        <v>413</v>
      </c>
      <c r="D222" s="443">
        <v>90</v>
      </c>
      <c r="E222" s="419">
        <v>1.196</v>
      </c>
      <c r="F222" s="410">
        <v>107.64</v>
      </c>
      <c r="G222" s="528">
        <v>107.64</v>
      </c>
      <c r="H222" s="528"/>
      <c r="I222" s="528"/>
      <c r="J222" s="700">
        <v>107.64</v>
      </c>
      <c r="K222" s="671"/>
      <c r="L222" s="198"/>
    </row>
    <row r="223" spans="1:12" s="167" customFormat="1" ht="12.75">
      <c r="A223" s="113">
        <v>292</v>
      </c>
      <c r="B223" s="394" t="s">
        <v>169</v>
      </c>
      <c r="C223" s="112" t="s">
        <v>414</v>
      </c>
      <c r="D223" s="443">
        <v>90</v>
      </c>
      <c r="E223" s="419">
        <v>1.4605</v>
      </c>
      <c r="F223" s="410">
        <v>131.445</v>
      </c>
      <c r="G223" s="528">
        <v>131.445</v>
      </c>
      <c r="H223" s="528"/>
      <c r="I223" s="528"/>
      <c r="J223" s="700">
        <v>131.445</v>
      </c>
      <c r="K223" s="671"/>
      <c r="L223" s="198"/>
    </row>
    <row r="224" spans="1:12" s="167" customFormat="1" ht="12.75">
      <c r="A224" s="113">
        <v>292</v>
      </c>
      <c r="B224" s="384" t="s">
        <v>415</v>
      </c>
      <c r="C224" s="112" t="s">
        <v>416</v>
      </c>
      <c r="D224" s="443">
        <v>2</v>
      </c>
      <c r="E224" s="419">
        <v>9.763499999999999</v>
      </c>
      <c r="F224" s="410">
        <v>19.526999999999997</v>
      </c>
      <c r="G224" s="528">
        <v>19.526999999999997</v>
      </c>
      <c r="H224" s="528"/>
      <c r="I224" s="528"/>
      <c r="J224" s="700">
        <v>19.526999999999997</v>
      </c>
      <c r="K224" s="671"/>
      <c r="L224" s="198"/>
    </row>
    <row r="225" spans="1:12" s="167" customFormat="1" ht="12.75">
      <c r="A225" s="113">
        <v>292</v>
      </c>
      <c r="B225" s="384" t="s">
        <v>415</v>
      </c>
      <c r="C225" s="112" t="s">
        <v>417</v>
      </c>
      <c r="D225" s="443">
        <v>7</v>
      </c>
      <c r="E225" s="419">
        <v>6.8885</v>
      </c>
      <c r="F225" s="410">
        <v>48.2195</v>
      </c>
      <c r="G225" s="528">
        <v>48.2195</v>
      </c>
      <c r="H225" s="528"/>
      <c r="I225" s="528"/>
      <c r="J225" s="700">
        <v>48.2195</v>
      </c>
      <c r="K225" s="671"/>
      <c r="L225" s="198"/>
    </row>
    <row r="226" spans="1:12" s="167" customFormat="1" ht="24">
      <c r="A226" s="113">
        <v>292</v>
      </c>
      <c r="B226" s="384" t="s">
        <v>169</v>
      </c>
      <c r="C226" s="112" t="s">
        <v>418</v>
      </c>
      <c r="D226" s="443">
        <v>720</v>
      </c>
      <c r="E226" s="419">
        <v>2.645</v>
      </c>
      <c r="F226" s="410">
        <v>1904.4</v>
      </c>
      <c r="G226" s="528">
        <v>1904.4</v>
      </c>
      <c r="H226" s="528"/>
      <c r="I226" s="528"/>
      <c r="J226" s="700">
        <v>1904.4</v>
      </c>
      <c r="K226" s="671"/>
      <c r="L226" s="198"/>
    </row>
    <row r="227" spans="1:12" s="167" customFormat="1" ht="24">
      <c r="A227" s="113">
        <v>292</v>
      </c>
      <c r="B227" s="384" t="s">
        <v>169</v>
      </c>
      <c r="C227" s="112" t="s">
        <v>419</v>
      </c>
      <c r="D227" s="443">
        <v>620</v>
      </c>
      <c r="E227" s="419">
        <v>2.645</v>
      </c>
      <c r="F227" s="410">
        <v>1639.9</v>
      </c>
      <c r="G227" s="528">
        <v>1639.9</v>
      </c>
      <c r="H227" s="528"/>
      <c r="I227" s="528"/>
      <c r="J227" s="700">
        <v>1639.9</v>
      </c>
      <c r="K227" s="671"/>
      <c r="L227" s="198"/>
    </row>
    <row r="228" spans="1:12" s="167" customFormat="1" ht="24">
      <c r="A228" s="113">
        <v>292</v>
      </c>
      <c r="B228" s="384" t="s">
        <v>169</v>
      </c>
      <c r="C228" s="112" t="s">
        <v>420</v>
      </c>
      <c r="D228" s="443">
        <v>620</v>
      </c>
      <c r="E228" s="419">
        <v>2.645</v>
      </c>
      <c r="F228" s="410">
        <v>1639.9</v>
      </c>
      <c r="G228" s="528">
        <v>1639.9</v>
      </c>
      <c r="H228" s="528"/>
      <c r="I228" s="528"/>
      <c r="J228" s="700">
        <v>1639.9</v>
      </c>
      <c r="K228" s="671"/>
      <c r="L228" s="198"/>
    </row>
    <row r="229" spans="1:12" s="167" customFormat="1" ht="24">
      <c r="A229" s="113">
        <v>292</v>
      </c>
      <c r="B229" s="384" t="s">
        <v>169</v>
      </c>
      <c r="C229" s="112" t="s">
        <v>421</v>
      </c>
      <c r="D229" s="443">
        <v>620</v>
      </c>
      <c r="E229" s="419">
        <v>2.645</v>
      </c>
      <c r="F229" s="410">
        <v>1639.9</v>
      </c>
      <c r="G229" s="528">
        <v>1639.9</v>
      </c>
      <c r="H229" s="528"/>
      <c r="I229" s="528"/>
      <c r="J229" s="700">
        <v>1639.9</v>
      </c>
      <c r="K229" s="671"/>
      <c r="L229" s="198"/>
    </row>
    <row r="230" spans="1:12" s="167" customFormat="1" ht="12.75">
      <c r="A230" s="113">
        <v>292</v>
      </c>
      <c r="B230" s="384" t="s">
        <v>169</v>
      </c>
      <c r="C230" s="112" t="s">
        <v>423</v>
      </c>
      <c r="D230" s="443">
        <v>160</v>
      </c>
      <c r="E230" s="419">
        <v>2.0125</v>
      </c>
      <c r="F230" s="410">
        <v>322</v>
      </c>
      <c r="G230" s="528">
        <v>322</v>
      </c>
      <c r="H230" s="528"/>
      <c r="I230" s="528"/>
      <c r="J230" s="700">
        <v>322</v>
      </c>
      <c r="K230" s="671"/>
      <c r="L230" s="198"/>
    </row>
    <row r="231" spans="1:12" s="167" customFormat="1" ht="12.75">
      <c r="A231" s="113">
        <v>292</v>
      </c>
      <c r="B231" s="384" t="s">
        <v>169</v>
      </c>
      <c r="C231" s="112" t="s">
        <v>424</v>
      </c>
      <c r="D231" s="443">
        <v>21</v>
      </c>
      <c r="E231" s="419">
        <v>14.49</v>
      </c>
      <c r="F231" s="410">
        <v>304.29</v>
      </c>
      <c r="G231" s="528">
        <v>304.29</v>
      </c>
      <c r="H231" s="528"/>
      <c r="I231" s="528"/>
      <c r="J231" s="700">
        <v>304.29</v>
      </c>
      <c r="K231" s="671"/>
      <c r="L231" s="198"/>
    </row>
    <row r="232" spans="1:12" s="167" customFormat="1" ht="24">
      <c r="A232" s="113">
        <v>292</v>
      </c>
      <c r="B232" s="384" t="s">
        <v>425</v>
      </c>
      <c r="C232" s="112" t="s">
        <v>426</v>
      </c>
      <c r="D232" s="443">
        <v>90</v>
      </c>
      <c r="E232" s="419">
        <v>1.265</v>
      </c>
      <c r="F232" s="410">
        <v>113.85</v>
      </c>
      <c r="G232" s="528">
        <v>113.85</v>
      </c>
      <c r="H232" s="528"/>
      <c r="I232" s="528"/>
      <c r="J232" s="700">
        <v>113.85</v>
      </c>
      <c r="K232" s="671"/>
      <c r="L232" s="198"/>
    </row>
    <row r="233" spans="1:12" s="167" customFormat="1" ht="24">
      <c r="A233" s="113">
        <v>292</v>
      </c>
      <c r="B233" s="384" t="s">
        <v>425</v>
      </c>
      <c r="C233" s="112" t="s">
        <v>770</v>
      </c>
      <c r="D233" s="443">
        <v>30</v>
      </c>
      <c r="E233" s="419">
        <v>1.1</v>
      </c>
      <c r="F233" s="410">
        <v>33</v>
      </c>
      <c r="G233" s="528">
        <v>33</v>
      </c>
      <c r="H233" s="528"/>
      <c r="I233" s="528"/>
      <c r="J233" s="700">
        <v>33</v>
      </c>
      <c r="K233" s="671"/>
      <c r="L233" s="198"/>
    </row>
    <row r="234" spans="1:12" s="167" customFormat="1" ht="12.75">
      <c r="A234" s="113">
        <v>292</v>
      </c>
      <c r="B234" s="384" t="s">
        <v>169</v>
      </c>
      <c r="C234" s="112" t="s">
        <v>427</v>
      </c>
      <c r="D234" s="443">
        <v>1820</v>
      </c>
      <c r="E234" s="419">
        <v>2.1275</v>
      </c>
      <c r="F234" s="410">
        <v>3872.05</v>
      </c>
      <c r="G234" s="528">
        <v>3872.05</v>
      </c>
      <c r="H234" s="528"/>
      <c r="I234" s="528"/>
      <c r="J234" s="700">
        <v>3872.05</v>
      </c>
      <c r="K234" s="671"/>
      <c r="L234" s="198"/>
    </row>
    <row r="235" spans="1:12" s="167" customFormat="1" ht="12.75">
      <c r="A235" s="113">
        <v>292</v>
      </c>
      <c r="B235" s="384" t="s">
        <v>169</v>
      </c>
      <c r="C235" s="112" t="s">
        <v>428</v>
      </c>
      <c r="D235" s="443">
        <v>1820</v>
      </c>
      <c r="E235" s="419">
        <v>2.3689999999999998</v>
      </c>
      <c r="F235" s="410">
        <v>4311.58</v>
      </c>
      <c r="G235" s="528">
        <v>4311.58</v>
      </c>
      <c r="H235" s="528"/>
      <c r="I235" s="528"/>
      <c r="J235" s="700">
        <v>4311.58</v>
      </c>
      <c r="K235" s="671"/>
      <c r="L235" s="198"/>
    </row>
    <row r="236" spans="1:12" s="167" customFormat="1" ht="24">
      <c r="A236" s="113">
        <v>292</v>
      </c>
      <c r="B236" s="384" t="s">
        <v>169</v>
      </c>
      <c r="C236" s="112" t="s">
        <v>429</v>
      </c>
      <c r="D236" s="443">
        <v>89</v>
      </c>
      <c r="E236" s="419">
        <v>6.7275</v>
      </c>
      <c r="F236" s="410">
        <v>598.7475</v>
      </c>
      <c r="G236" s="528">
        <v>598.7475</v>
      </c>
      <c r="H236" s="528"/>
      <c r="I236" s="528"/>
      <c r="J236" s="700">
        <v>598.7475</v>
      </c>
      <c r="K236" s="671"/>
      <c r="L236" s="198"/>
    </row>
    <row r="237" spans="1:12" s="167" customFormat="1" ht="24">
      <c r="A237" s="113">
        <v>292</v>
      </c>
      <c r="B237" s="384" t="s">
        <v>169</v>
      </c>
      <c r="C237" s="112" t="s">
        <v>430</v>
      </c>
      <c r="D237" s="443">
        <v>18</v>
      </c>
      <c r="E237" s="419">
        <v>4.5885</v>
      </c>
      <c r="F237" s="410">
        <v>82.59299999999999</v>
      </c>
      <c r="G237" s="528">
        <v>82.59299999999999</v>
      </c>
      <c r="H237" s="528"/>
      <c r="I237" s="528"/>
      <c r="J237" s="700">
        <v>82.59299999999999</v>
      </c>
      <c r="K237" s="671"/>
      <c r="L237" s="198"/>
    </row>
    <row r="238" spans="1:12" s="167" customFormat="1" ht="24">
      <c r="A238" s="113">
        <v>292</v>
      </c>
      <c r="B238" s="384" t="s">
        <v>169</v>
      </c>
      <c r="C238" s="112" t="s">
        <v>431</v>
      </c>
      <c r="D238" s="443">
        <v>5</v>
      </c>
      <c r="E238" s="419">
        <v>4.5885</v>
      </c>
      <c r="F238" s="410">
        <v>22.9425</v>
      </c>
      <c r="G238" s="528">
        <v>22.9425</v>
      </c>
      <c r="H238" s="528"/>
      <c r="I238" s="528"/>
      <c r="J238" s="700">
        <v>22.9425</v>
      </c>
      <c r="K238" s="671"/>
      <c r="L238" s="198"/>
    </row>
    <row r="239" spans="1:12" s="165" customFormat="1" ht="12.75">
      <c r="A239" s="18" t="s">
        <v>433</v>
      </c>
      <c r="B239" s="125"/>
      <c r="C239" s="16"/>
      <c r="D239" s="696"/>
      <c r="E239" s="420"/>
      <c r="F239" s="412">
        <f>SUM(F134:F238)</f>
        <v>218706.3302999999</v>
      </c>
      <c r="G239" s="412"/>
      <c r="H239" s="412"/>
      <c r="I239" s="412"/>
      <c r="J239" s="413">
        <f>SUM(J134:J238)</f>
        <v>218706.3302999999</v>
      </c>
      <c r="K239" s="672"/>
      <c r="L239" s="225"/>
    </row>
    <row r="240" spans="1:12" s="119" customFormat="1" ht="15.75" customHeight="1">
      <c r="A240" s="113">
        <v>293</v>
      </c>
      <c r="B240" s="384" t="s">
        <v>169</v>
      </c>
      <c r="C240" s="112" t="s">
        <v>434</v>
      </c>
      <c r="D240" s="555">
        <v>3</v>
      </c>
      <c r="E240" s="410">
        <v>33.75</v>
      </c>
      <c r="F240" s="410">
        <v>101.25</v>
      </c>
      <c r="G240" s="701">
        <v>101.25</v>
      </c>
      <c r="H240" s="701"/>
      <c r="I240" s="701"/>
      <c r="J240" s="702">
        <v>101.25</v>
      </c>
      <c r="K240" s="673"/>
      <c r="L240" s="355"/>
    </row>
    <row r="241" spans="1:12" s="167" customFormat="1" ht="12.75">
      <c r="A241" s="113">
        <v>293</v>
      </c>
      <c r="B241" s="384" t="s">
        <v>169</v>
      </c>
      <c r="C241" s="112" t="s">
        <v>771</v>
      </c>
      <c r="D241" s="443">
        <v>6</v>
      </c>
      <c r="E241" s="410">
        <v>80</v>
      </c>
      <c r="F241" s="435">
        <v>480</v>
      </c>
      <c r="G241" s="528">
        <v>480</v>
      </c>
      <c r="H241" s="528"/>
      <c r="I241" s="528"/>
      <c r="J241" s="700">
        <v>480</v>
      </c>
      <c r="K241" s="671"/>
      <c r="L241" s="198"/>
    </row>
    <row r="242" spans="1:12" s="167" customFormat="1" ht="12.75">
      <c r="A242" s="113">
        <v>293</v>
      </c>
      <c r="B242" s="384" t="s">
        <v>772</v>
      </c>
      <c r="C242" s="112" t="s">
        <v>773</v>
      </c>
      <c r="D242" s="443">
        <v>38</v>
      </c>
      <c r="E242" s="410">
        <v>16.25</v>
      </c>
      <c r="F242" s="435">
        <v>617.5</v>
      </c>
      <c r="G242" s="528">
        <v>617.5</v>
      </c>
      <c r="H242" s="528"/>
      <c r="I242" s="528"/>
      <c r="J242" s="700">
        <v>617.5</v>
      </c>
      <c r="K242" s="671"/>
      <c r="L242" s="198"/>
    </row>
    <row r="243" spans="1:12" s="167" customFormat="1" ht="12.75">
      <c r="A243" s="113">
        <v>293</v>
      </c>
      <c r="B243" s="384" t="s">
        <v>169</v>
      </c>
      <c r="C243" s="112" t="s">
        <v>774</v>
      </c>
      <c r="D243" s="443">
        <v>10</v>
      </c>
      <c r="E243" s="410">
        <v>10</v>
      </c>
      <c r="F243" s="435">
        <v>100</v>
      </c>
      <c r="G243" s="528">
        <v>100</v>
      </c>
      <c r="H243" s="528"/>
      <c r="I243" s="528"/>
      <c r="J243" s="700">
        <v>100</v>
      </c>
      <c r="K243" s="671"/>
      <c r="L243" s="198"/>
    </row>
    <row r="244" spans="1:12" s="167" customFormat="1" ht="12.75">
      <c r="A244" s="113">
        <v>293</v>
      </c>
      <c r="B244" s="384" t="s">
        <v>169</v>
      </c>
      <c r="C244" s="112" t="s">
        <v>436</v>
      </c>
      <c r="D244" s="443">
        <v>155</v>
      </c>
      <c r="E244" s="410">
        <v>125</v>
      </c>
      <c r="F244" s="435">
        <v>19375</v>
      </c>
      <c r="G244" s="528">
        <v>19375</v>
      </c>
      <c r="H244" s="528"/>
      <c r="I244" s="528"/>
      <c r="J244" s="700">
        <v>19375</v>
      </c>
      <c r="K244" s="671"/>
      <c r="L244" s="198"/>
    </row>
    <row r="245" spans="1:12" s="167" customFormat="1" ht="12.75">
      <c r="A245" s="113">
        <v>293</v>
      </c>
      <c r="B245" s="384" t="s">
        <v>169</v>
      </c>
      <c r="C245" s="112" t="s">
        <v>437</v>
      </c>
      <c r="D245" s="443">
        <v>11</v>
      </c>
      <c r="E245" s="410">
        <v>21.875</v>
      </c>
      <c r="F245" s="435">
        <v>240.625</v>
      </c>
      <c r="G245" s="528">
        <v>240.625</v>
      </c>
      <c r="H245" s="528"/>
      <c r="I245" s="528"/>
      <c r="J245" s="700">
        <v>240.625</v>
      </c>
      <c r="K245" s="671"/>
      <c r="L245" s="198"/>
    </row>
    <row r="246" spans="1:12" s="167" customFormat="1" ht="12.75">
      <c r="A246" s="113">
        <v>293</v>
      </c>
      <c r="B246" s="394" t="s">
        <v>169</v>
      </c>
      <c r="C246" s="112" t="s">
        <v>775</v>
      </c>
      <c r="D246" s="443">
        <v>90</v>
      </c>
      <c r="E246" s="410">
        <v>18</v>
      </c>
      <c r="F246" s="435">
        <v>1620</v>
      </c>
      <c r="G246" s="528">
        <v>1620</v>
      </c>
      <c r="H246" s="528"/>
      <c r="I246" s="528"/>
      <c r="J246" s="700">
        <v>1620</v>
      </c>
      <c r="K246" s="671"/>
      <c r="L246" s="198"/>
    </row>
    <row r="247" spans="1:12" s="167" customFormat="1" ht="12.75">
      <c r="A247" s="113">
        <v>293</v>
      </c>
      <c r="B247" s="394" t="s">
        <v>169</v>
      </c>
      <c r="C247" s="112" t="s">
        <v>776</v>
      </c>
      <c r="D247" s="443">
        <v>4</v>
      </c>
      <c r="E247" s="410">
        <v>130</v>
      </c>
      <c r="F247" s="435">
        <v>520</v>
      </c>
      <c r="G247" s="528">
        <v>520</v>
      </c>
      <c r="H247" s="528"/>
      <c r="I247" s="528"/>
      <c r="J247" s="700">
        <v>520</v>
      </c>
      <c r="K247" s="671"/>
      <c r="L247" s="198"/>
    </row>
    <row r="248" spans="1:12" s="167" customFormat="1" ht="12.75">
      <c r="A248" s="113">
        <v>293</v>
      </c>
      <c r="B248" s="394" t="s">
        <v>169</v>
      </c>
      <c r="C248" s="112" t="s">
        <v>777</v>
      </c>
      <c r="D248" s="443">
        <v>16</v>
      </c>
      <c r="E248" s="410">
        <v>50</v>
      </c>
      <c r="F248" s="435">
        <v>800</v>
      </c>
      <c r="G248" s="528">
        <v>800</v>
      </c>
      <c r="H248" s="528"/>
      <c r="I248" s="528"/>
      <c r="J248" s="700">
        <v>800</v>
      </c>
      <c r="K248" s="671"/>
      <c r="L248" s="198"/>
    </row>
    <row r="249" spans="1:12" s="167" customFormat="1" ht="12.75">
      <c r="A249" s="113">
        <v>293</v>
      </c>
      <c r="B249" s="384" t="s">
        <v>169</v>
      </c>
      <c r="C249" s="112" t="s">
        <v>778</v>
      </c>
      <c r="D249" s="443">
        <v>288</v>
      </c>
      <c r="E249" s="410">
        <v>5.625</v>
      </c>
      <c r="F249" s="435">
        <v>1620</v>
      </c>
      <c r="G249" s="528">
        <v>1620</v>
      </c>
      <c r="H249" s="528"/>
      <c r="I249" s="528"/>
      <c r="J249" s="700">
        <v>1620</v>
      </c>
      <c r="K249" s="671"/>
      <c r="L249" s="198"/>
    </row>
    <row r="250" spans="1:12" s="167" customFormat="1" ht="12.75">
      <c r="A250" s="113">
        <v>293</v>
      </c>
      <c r="B250" s="384" t="s">
        <v>169</v>
      </c>
      <c r="C250" s="112" t="s">
        <v>779</v>
      </c>
      <c r="D250" s="443">
        <v>3</v>
      </c>
      <c r="E250" s="410">
        <v>300</v>
      </c>
      <c r="F250" s="435">
        <v>900</v>
      </c>
      <c r="G250" s="528">
        <v>900</v>
      </c>
      <c r="H250" s="528"/>
      <c r="I250" s="528"/>
      <c r="J250" s="700">
        <v>900</v>
      </c>
      <c r="K250" s="671"/>
      <c r="L250" s="198"/>
    </row>
    <row r="251" spans="1:12" s="167" customFormat="1" ht="12.75">
      <c r="A251" s="113">
        <v>293</v>
      </c>
      <c r="B251" s="384" t="s">
        <v>169</v>
      </c>
      <c r="C251" s="112" t="s">
        <v>443</v>
      </c>
      <c r="D251" s="443">
        <v>600</v>
      </c>
      <c r="E251" s="410">
        <v>15</v>
      </c>
      <c r="F251" s="435">
        <v>9000</v>
      </c>
      <c r="G251" s="528">
        <v>9000</v>
      </c>
      <c r="H251" s="528"/>
      <c r="I251" s="528"/>
      <c r="J251" s="700">
        <v>9000</v>
      </c>
      <c r="K251" s="671"/>
      <c r="L251" s="198"/>
    </row>
    <row r="252" spans="1:12" s="167" customFormat="1" ht="12.75">
      <c r="A252" s="113">
        <v>293</v>
      </c>
      <c r="B252" s="384" t="s">
        <v>169</v>
      </c>
      <c r="C252" s="112" t="s">
        <v>780</v>
      </c>
      <c r="D252" s="443">
        <v>60</v>
      </c>
      <c r="E252" s="410">
        <v>50</v>
      </c>
      <c r="F252" s="435">
        <v>3000</v>
      </c>
      <c r="G252" s="528">
        <v>3000</v>
      </c>
      <c r="H252" s="528"/>
      <c r="I252" s="528"/>
      <c r="J252" s="700">
        <v>3000</v>
      </c>
      <c r="K252" s="671"/>
      <c r="L252" s="198"/>
    </row>
    <row r="253" spans="1:12" s="167" customFormat="1" ht="12.75">
      <c r="A253" s="113">
        <v>293</v>
      </c>
      <c r="B253" s="394" t="s">
        <v>438</v>
      </c>
      <c r="C253" s="112" t="s">
        <v>439</v>
      </c>
      <c r="D253" s="555">
        <v>5</v>
      </c>
      <c r="E253" s="410">
        <v>12</v>
      </c>
      <c r="F253" s="410">
        <v>60</v>
      </c>
      <c r="G253" s="528">
        <v>60</v>
      </c>
      <c r="H253" s="528"/>
      <c r="I253" s="528"/>
      <c r="J253" s="700">
        <v>60</v>
      </c>
      <c r="K253" s="671"/>
      <c r="L253" s="198"/>
    </row>
    <row r="254" spans="1:12" s="167" customFormat="1" ht="12.75">
      <c r="A254" s="113">
        <v>293</v>
      </c>
      <c r="B254" s="394" t="s">
        <v>440</v>
      </c>
      <c r="C254" s="112" t="s">
        <v>441</v>
      </c>
      <c r="D254" s="443">
        <v>6</v>
      </c>
      <c r="E254" s="410">
        <v>40</v>
      </c>
      <c r="F254" s="435">
        <v>240</v>
      </c>
      <c r="G254" s="528">
        <v>240</v>
      </c>
      <c r="H254" s="528"/>
      <c r="I254" s="528"/>
      <c r="J254" s="700">
        <v>240</v>
      </c>
      <c r="K254" s="671"/>
      <c r="L254" s="198"/>
    </row>
    <row r="255" spans="1:12" s="167" customFormat="1" ht="12.75">
      <c r="A255" s="113">
        <v>293</v>
      </c>
      <c r="B255" s="384" t="s">
        <v>169</v>
      </c>
      <c r="C255" s="112" t="s">
        <v>442</v>
      </c>
      <c r="D255" s="443">
        <v>3</v>
      </c>
      <c r="E255" s="410">
        <v>120</v>
      </c>
      <c r="F255" s="435">
        <v>360</v>
      </c>
      <c r="G255" s="528">
        <v>360</v>
      </c>
      <c r="H255" s="528"/>
      <c r="I255" s="528"/>
      <c r="J255" s="700">
        <v>360</v>
      </c>
      <c r="K255" s="671"/>
      <c r="L255" s="198"/>
    </row>
    <row r="256" spans="1:12" s="165" customFormat="1" ht="12.75">
      <c r="A256" s="18" t="s">
        <v>445</v>
      </c>
      <c r="B256" s="125"/>
      <c r="C256" s="16"/>
      <c r="D256" s="696"/>
      <c r="E256" s="420"/>
      <c r="F256" s="412">
        <v>39034.375</v>
      </c>
      <c r="G256" s="404"/>
      <c r="H256" s="404"/>
      <c r="I256" s="404"/>
      <c r="J256" s="481">
        <v>39034.375</v>
      </c>
      <c r="K256" s="672"/>
      <c r="L256" s="225"/>
    </row>
    <row r="257" spans="1:12" s="167" customFormat="1" ht="12.75">
      <c r="A257" s="113">
        <v>294</v>
      </c>
      <c r="B257" s="394" t="s">
        <v>446</v>
      </c>
      <c r="C257" s="112" t="s">
        <v>447</v>
      </c>
      <c r="D257" s="443">
        <v>3</v>
      </c>
      <c r="E257" s="410">
        <v>100</v>
      </c>
      <c r="F257" s="410">
        <v>300</v>
      </c>
      <c r="G257" s="528">
        <v>300</v>
      </c>
      <c r="H257" s="528"/>
      <c r="I257" s="528"/>
      <c r="J257" s="700">
        <v>300</v>
      </c>
      <c r="K257" s="671"/>
      <c r="L257" s="198"/>
    </row>
    <row r="258" spans="1:12" s="167" customFormat="1" ht="12.75">
      <c r="A258" s="113">
        <v>294</v>
      </c>
      <c r="B258" s="394" t="s">
        <v>285</v>
      </c>
      <c r="C258" s="112" t="s">
        <v>448</v>
      </c>
      <c r="D258" s="443">
        <v>205</v>
      </c>
      <c r="E258" s="410">
        <v>0.6</v>
      </c>
      <c r="F258" s="410">
        <v>123</v>
      </c>
      <c r="G258" s="528">
        <v>123</v>
      </c>
      <c r="H258" s="528"/>
      <c r="I258" s="528"/>
      <c r="J258" s="700">
        <v>123</v>
      </c>
      <c r="K258" s="671"/>
      <c r="L258" s="198"/>
    </row>
    <row r="259" spans="1:12" s="167" customFormat="1" ht="12.75">
      <c r="A259" s="113">
        <v>294</v>
      </c>
      <c r="B259" s="394" t="s">
        <v>285</v>
      </c>
      <c r="C259" s="112" t="s">
        <v>449</v>
      </c>
      <c r="D259" s="443">
        <v>37</v>
      </c>
      <c r="E259" s="410">
        <v>6.25</v>
      </c>
      <c r="F259" s="410">
        <v>231.25</v>
      </c>
      <c r="G259" s="528">
        <v>231.25</v>
      </c>
      <c r="H259" s="528"/>
      <c r="I259" s="528"/>
      <c r="J259" s="700">
        <v>231.25</v>
      </c>
      <c r="K259" s="671"/>
      <c r="L259" s="198"/>
    </row>
    <row r="260" spans="1:12" s="167" customFormat="1" ht="12.75">
      <c r="A260" s="113">
        <v>294</v>
      </c>
      <c r="B260" s="394" t="s">
        <v>867</v>
      </c>
      <c r="C260" s="112" t="s">
        <v>451</v>
      </c>
      <c r="D260" s="443">
        <v>6</v>
      </c>
      <c r="E260" s="410">
        <v>17.5</v>
      </c>
      <c r="F260" s="410">
        <v>105</v>
      </c>
      <c r="G260" s="528">
        <v>105</v>
      </c>
      <c r="H260" s="528"/>
      <c r="I260" s="528"/>
      <c r="J260" s="700">
        <v>105</v>
      </c>
      <c r="K260" s="671"/>
      <c r="L260" s="198"/>
    </row>
    <row r="261" spans="1:12" s="167" customFormat="1" ht="12.75">
      <c r="A261" s="113">
        <v>294</v>
      </c>
      <c r="B261" s="394" t="s">
        <v>452</v>
      </c>
      <c r="C261" s="112" t="s">
        <v>453</v>
      </c>
      <c r="D261" s="443">
        <v>3</v>
      </c>
      <c r="E261" s="410">
        <v>112.5</v>
      </c>
      <c r="F261" s="410">
        <v>337.5</v>
      </c>
      <c r="G261" s="528">
        <v>337.5</v>
      </c>
      <c r="H261" s="528"/>
      <c r="I261" s="528"/>
      <c r="J261" s="700">
        <v>337.5</v>
      </c>
      <c r="K261" s="671"/>
      <c r="L261" s="198"/>
    </row>
    <row r="262" spans="1:12" s="165" customFormat="1" ht="12.75">
      <c r="A262" s="21" t="s">
        <v>454</v>
      </c>
      <c r="B262" s="125"/>
      <c r="C262" s="16"/>
      <c r="D262" s="693"/>
      <c r="E262" s="412"/>
      <c r="F262" s="412">
        <v>1096.75</v>
      </c>
      <c r="G262" s="404"/>
      <c r="H262" s="404"/>
      <c r="I262" s="404"/>
      <c r="J262" s="481">
        <v>1096.75</v>
      </c>
      <c r="K262" s="672"/>
      <c r="L262" s="225"/>
    </row>
    <row r="263" spans="1:12" s="167" customFormat="1" ht="12.75">
      <c r="A263" s="113">
        <v>295</v>
      </c>
      <c r="B263" s="384" t="s">
        <v>169</v>
      </c>
      <c r="C263" s="112" t="s">
        <v>455</v>
      </c>
      <c r="D263" s="443">
        <v>4</v>
      </c>
      <c r="E263" s="410">
        <v>187.5</v>
      </c>
      <c r="F263" s="410">
        <v>750</v>
      </c>
      <c r="G263" s="528">
        <v>750</v>
      </c>
      <c r="H263" s="528"/>
      <c r="I263" s="528"/>
      <c r="J263" s="700">
        <v>750</v>
      </c>
      <c r="K263" s="671"/>
      <c r="L263" s="198"/>
    </row>
    <row r="264" spans="1:12" s="167" customFormat="1" ht="12.75">
      <c r="A264" s="113">
        <v>295</v>
      </c>
      <c r="B264" s="384" t="s">
        <v>169</v>
      </c>
      <c r="C264" s="112" t="s">
        <v>456</v>
      </c>
      <c r="D264" s="443">
        <v>2</v>
      </c>
      <c r="E264" s="410">
        <v>401.25</v>
      </c>
      <c r="F264" s="410">
        <v>802.5</v>
      </c>
      <c r="G264" s="528">
        <v>802.5</v>
      </c>
      <c r="H264" s="528"/>
      <c r="I264" s="528"/>
      <c r="J264" s="700">
        <v>802.5</v>
      </c>
      <c r="K264" s="671"/>
      <c r="L264" s="198"/>
    </row>
    <row r="265" spans="1:12" s="165" customFormat="1" ht="12.75">
      <c r="A265" s="21" t="s">
        <v>457</v>
      </c>
      <c r="B265" s="125"/>
      <c r="C265" s="16"/>
      <c r="D265" s="693"/>
      <c r="E265" s="412"/>
      <c r="F265" s="412">
        <v>1552.5</v>
      </c>
      <c r="G265" s="404"/>
      <c r="H265" s="404"/>
      <c r="I265" s="404"/>
      <c r="J265" s="481">
        <v>1552.5</v>
      </c>
      <c r="K265" s="672"/>
      <c r="L265" s="225"/>
    </row>
    <row r="266" spans="1:12" s="677" customFormat="1" ht="24">
      <c r="A266" s="113">
        <v>296</v>
      </c>
      <c r="B266" s="384" t="s">
        <v>169</v>
      </c>
      <c r="C266" s="112" t="s">
        <v>460</v>
      </c>
      <c r="D266" s="555">
        <v>18</v>
      </c>
      <c r="E266" s="435">
        <v>161</v>
      </c>
      <c r="F266" s="435">
        <v>2898</v>
      </c>
      <c r="G266" s="528">
        <f>+F266</f>
        <v>2898</v>
      </c>
      <c r="H266" s="528"/>
      <c r="I266" s="528"/>
      <c r="J266" s="700">
        <f>SUM(G266:I266)</f>
        <v>2898</v>
      </c>
      <c r="K266" s="675"/>
      <c r="L266" s="676"/>
    </row>
    <row r="267" spans="1:12" s="677" customFormat="1" ht="24">
      <c r="A267" s="113">
        <v>296</v>
      </c>
      <c r="B267" s="384" t="s">
        <v>169</v>
      </c>
      <c r="C267" s="112" t="s">
        <v>465</v>
      </c>
      <c r="D267" s="555">
        <v>108</v>
      </c>
      <c r="E267" s="435">
        <v>46</v>
      </c>
      <c r="F267" s="435">
        <v>4968</v>
      </c>
      <c r="G267" s="528">
        <f aca="true" t="shared" si="0" ref="G267:G308">+F267</f>
        <v>4968</v>
      </c>
      <c r="H267" s="528"/>
      <c r="I267" s="528"/>
      <c r="J267" s="700">
        <f aca="true" t="shared" si="1" ref="J267:J308">SUM(G267:I267)</f>
        <v>4968</v>
      </c>
      <c r="K267" s="675"/>
      <c r="L267" s="676"/>
    </row>
    <row r="268" spans="1:12" s="677" customFormat="1" ht="24">
      <c r="A268" s="113">
        <v>296</v>
      </c>
      <c r="B268" s="384" t="s">
        <v>169</v>
      </c>
      <c r="C268" s="112" t="s">
        <v>466</v>
      </c>
      <c r="D268" s="555">
        <v>108</v>
      </c>
      <c r="E268" s="435">
        <v>46</v>
      </c>
      <c r="F268" s="435">
        <v>4968</v>
      </c>
      <c r="G268" s="528">
        <f t="shared" si="0"/>
        <v>4968</v>
      </c>
      <c r="H268" s="528"/>
      <c r="I268" s="528"/>
      <c r="J268" s="700">
        <f t="shared" si="1"/>
        <v>4968</v>
      </c>
      <c r="K268" s="675"/>
      <c r="L268" s="676"/>
    </row>
    <row r="269" spans="1:12" s="677" customFormat="1" ht="24">
      <c r="A269" s="113">
        <v>296</v>
      </c>
      <c r="B269" s="384" t="s">
        <v>169</v>
      </c>
      <c r="C269" s="112" t="s">
        <v>468</v>
      </c>
      <c r="D269" s="555">
        <v>108</v>
      </c>
      <c r="E269" s="435">
        <v>46</v>
      </c>
      <c r="F269" s="435">
        <v>4968</v>
      </c>
      <c r="G269" s="528">
        <f t="shared" si="0"/>
        <v>4968</v>
      </c>
      <c r="H269" s="528"/>
      <c r="I269" s="528"/>
      <c r="J269" s="700">
        <f t="shared" si="1"/>
        <v>4968</v>
      </c>
      <c r="K269" s="675"/>
      <c r="L269" s="676"/>
    </row>
    <row r="270" spans="1:12" s="677" customFormat="1" ht="24">
      <c r="A270" s="113">
        <v>296</v>
      </c>
      <c r="B270" s="384" t="s">
        <v>169</v>
      </c>
      <c r="C270" s="112" t="s">
        <v>469</v>
      </c>
      <c r="D270" s="555">
        <v>108</v>
      </c>
      <c r="E270" s="435">
        <v>46</v>
      </c>
      <c r="F270" s="435">
        <v>4968</v>
      </c>
      <c r="G270" s="528">
        <f t="shared" si="0"/>
        <v>4968</v>
      </c>
      <c r="H270" s="528"/>
      <c r="I270" s="528"/>
      <c r="J270" s="700">
        <f t="shared" si="1"/>
        <v>4968</v>
      </c>
      <c r="K270" s="675"/>
      <c r="L270" s="676"/>
    </row>
    <row r="271" spans="1:12" s="677" customFormat="1" ht="12.75">
      <c r="A271" s="113">
        <v>296</v>
      </c>
      <c r="B271" s="384" t="s">
        <v>169</v>
      </c>
      <c r="C271" s="112" t="s">
        <v>781</v>
      </c>
      <c r="D271" s="555">
        <v>18</v>
      </c>
      <c r="E271" s="435">
        <v>46</v>
      </c>
      <c r="F271" s="435">
        <v>828</v>
      </c>
      <c r="G271" s="528">
        <f t="shared" si="0"/>
        <v>828</v>
      </c>
      <c r="H271" s="528"/>
      <c r="I271" s="528"/>
      <c r="J271" s="700">
        <f t="shared" si="1"/>
        <v>828</v>
      </c>
      <c r="K271" s="675"/>
      <c r="L271" s="676"/>
    </row>
    <row r="272" spans="1:12" s="677" customFormat="1" ht="12.75">
      <c r="A272" s="113">
        <v>296</v>
      </c>
      <c r="B272" s="384" t="s">
        <v>169</v>
      </c>
      <c r="C272" s="112" t="s">
        <v>782</v>
      </c>
      <c r="D272" s="555">
        <v>18</v>
      </c>
      <c r="E272" s="435">
        <v>46</v>
      </c>
      <c r="F272" s="435">
        <v>828</v>
      </c>
      <c r="G272" s="528">
        <f t="shared" si="0"/>
        <v>828</v>
      </c>
      <c r="H272" s="528"/>
      <c r="I272" s="528"/>
      <c r="J272" s="700">
        <f t="shared" si="1"/>
        <v>828</v>
      </c>
      <c r="K272" s="675"/>
      <c r="L272" s="676"/>
    </row>
    <row r="273" spans="1:12" s="677" customFormat="1" ht="12.75">
      <c r="A273" s="113">
        <v>296</v>
      </c>
      <c r="B273" s="384" t="s">
        <v>169</v>
      </c>
      <c r="C273" s="112" t="s">
        <v>783</v>
      </c>
      <c r="D273" s="555">
        <v>18</v>
      </c>
      <c r="E273" s="435">
        <v>46</v>
      </c>
      <c r="F273" s="435">
        <v>828</v>
      </c>
      <c r="G273" s="528">
        <f t="shared" si="0"/>
        <v>828</v>
      </c>
      <c r="H273" s="528"/>
      <c r="I273" s="528"/>
      <c r="J273" s="700">
        <f t="shared" si="1"/>
        <v>828</v>
      </c>
      <c r="K273" s="675"/>
      <c r="L273" s="676"/>
    </row>
    <row r="274" spans="1:12" s="677" customFormat="1" ht="12.75">
      <c r="A274" s="113">
        <v>296</v>
      </c>
      <c r="B274" s="384" t="s">
        <v>169</v>
      </c>
      <c r="C274" s="112" t="s">
        <v>784</v>
      </c>
      <c r="D274" s="555">
        <v>18</v>
      </c>
      <c r="E274" s="435">
        <v>46</v>
      </c>
      <c r="F274" s="435">
        <v>828</v>
      </c>
      <c r="G274" s="528">
        <f t="shared" si="0"/>
        <v>828</v>
      </c>
      <c r="H274" s="528"/>
      <c r="I274" s="528"/>
      <c r="J274" s="700">
        <f t="shared" si="1"/>
        <v>828</v>
      </c>
      <c r="K274" s="675"/>
      <c r="L274" s="676"/>
    </row>
    <row r="275" spans="1:12" s="677" customFormat="1" ht="24">
      <c r="A275" s="113">
        <v>296</v>
      </c>
      <c r="B275" s="384" t="s">
        <v>169</v>
      </c>
      <c r="C275" s="112" t="s">
        <v>475</v>
      </c>
      <c r="D275" s="555">
        <v>141</v>
      </c>
      <c r="E275" s="435">
        <v>86.25</v>
      </c>
      <c r="F275" s="435">
        <v>12161.25</v>
      </c>
      <c r="G275" s="528">
        <f t="shared" si="0"/>
        <v>12161.25</v>
      </c>
      <c r="H275" s="528"/>
      <c r="I275" s="528"/>
      <c r="J275" s="700">
        <f t="shared" si="1"/>
        <v>12161.25</v>
      </c>
      <c r="K275" s="675"/>
      <c r="L275" s="676"/>
    </row>
    <row r="276" spans="1:12" s="677" customFormat="1" ht="24">
      <c r="A276" s="113">
        <v>296</v>
      </c>
      <c r="B276" s="384" t="s">
        <v>169</v>
      </c>
      <c r="C276" s="112" t="s">
        <v>476</v>
      </c>
      <c r="D276" s="555">
        <v>105</v>
      </c>
      <c r="E276" s="435">
        <v>86.25</v>
      </c>
      <c r="F276" s="435">
        <v>9056.25</v>
      </c>
      <c r="G276" s="528">
        <f t="shared" si="0"/>
        <v>9056.25</v>
      </c>
      <c r="H276" s="528"/>
      <c r="I276" s="528"/>
      <c r="J276" s="700">
        <f t="shared" si="1"/>
        <v>9056.25</v>
      </c>
      <c r="K276" s="675"/>
      <c r="L276" s="676"/>
    </row>
    <row r="277" spans="1:12" s="677" customFormat="1" ht="24">
      <c r="A277" s="113">
        <v>296</v>
      </c>
      <c r="B277" s="384" t="s">
        <v>169</v>
      </c>
      <c r="C277" s="112" t="s">
        <v>479</v>
      </c>
      <c r="D277" s="555">
        <v>18</v>
      </c>
      <c r="E277" s="435">
        <v>102.35</v>
      </c>
      <c r="F277" s="435">
        <v>1842.3</v>
      </c>
      <c r="G277" s="528">
        <f t="shared" si="0"/>
        <v>1842.3</v>
      </c>
      <c r="H277" s="528"/>
      <c r="I277" s="528"/>
      <c r="J277" s="700">
        <f t="shared" si="1"/>
        <v>1842.3</v>
      </c>
      <c r="K277" s="675"/>
      <c r="L277" s="676"/>
    </row>
    <row r="278" spans="1:12" s="677" customFormat="1" ht="33" customHeight="1">
      <c r="A278" s="113">
        <v>296</v>
      </c>
      <c r="B278" s="384" t="s">
        <v>169</v>
      </c>
      <c r="C278" s="112" t="s">
        <v>852</v>
      </c>
      <c r="D278" s="555">
        <v>18</v>
      </c>
      <c r="E278" s="435">
        <v>92</v>
      </c>
      <c r="F278" s="435">
        <v>1656</v>
      </c>
      <c r="G278" s="528">
        <f t="shared" si="0"/>
        <v>1656</v>
      </c>
      <c r="H278" s="528"/>
      <c r="I278" s="528"/>
      <c r="J278" s="700">
        <f t="shared" si="1"/>
        <v>1656</v>
      </c>
      <c r="K278" s="675"/>
      <c r="L278" s="676"/>
    </row>
    <row r="279" spans="1:12" s="677" customFormat="1" ht="24">
      <c r="A279" s="113">
        <v>296</v>
      </c>
      <c r="B279" s="384" t="s">
        <v>169</v>
      </c>
      <c r="C279" s="112" t="s">
        <v>481</v>
      </c>
      <c r="D279" s="555">
        <v>18</v>
      </c>
      <c r="E279" s="435">
        <v>195.5</v>
      </c>
      <c r="F279" s="435">
        <v>3519</v>
      </c>
      <c r="G279" s="528">
        <f t="shared" si="0"/>
        <v>3519</v>
      </c>
      <c r="H279" s="528"/>
      <c r="I279" s="528"/>
      <c r="J279" s="700">
        <f t="shared" si="1"/>
        <v>3519</v>
      </c>
      <c r="K279" s="675"/>
      <c r="L279" s="676"/>
    </row>
    <row r="280" spans="1:12" s="677" customFormat="1" ht="24">
      <c r="A280" s="113">
        <v>296</v>
      </c>
      <c r="B280" s="384" t="s">
        <v>169</v>
      </c>
      <c r="C280" s="112" t="s">
        <v>482</v>
      </c>
      <c r="D280" s="555">
        <v>18</v>
      </c>
      <c r="E280" s="435">
        <v>172.5</v>
      </c>
      <c r="F280" s="435">
        <v>3105</v>
      </c>
      <c r="G280" s="528">
        <f t="shared" si="0"/>
        <v>3105</v>
      </c>
      <c r="H280" s="528"/>
      <c r="I280" s="528"/>
      <c r="J280" s="700">
        <f t="shared" si="1"/>
        <v>3105</v>
      </c>
      <c r="K280" s="675"/>
      <c r="L280" s="676"/>
    </row>
    <row r="281" spans="1:12" s="677" customFormat="1" ht="24">
      <c r="A281" s="113">
        <v>296</v>
      </c>
      <c r="B281" s="384" t="s">
        <v>169</v>
      </c>
      <c r="C281" s="112" t="s">
        <v>853</v>
      </c>
      <c r="D281" s="555">
        <v>12</v>
      </c>
      <c r="E281" s="435">
        <v>172.5</v>
      </c>
      <c r="F281" s="435">
        <v>2070</v>
      </c>
      <c r="G281" s="528">
        <f t="shared" si="0"/>
        <v>2070</v>
      </c>
      <c r="H281" s="528"/>
      <c r="I281" s="528"/>
      <c r="J281" s="700">
        <f t="shared" si="1"/>
        <v>2070</v>
      </c>
      <c r="K281" s="675"/>
      <c r="L281" s="676"/>
    </row>
    <row r="282" spans="1:12" s="677" customFormat="1" ht="36">
      <c r="A282" s="113">
        <v>296</v>
      </c>
      <c r="B282" s="384" t="s">
        <v>169</v>
      </c>
      <c r="C282" s="112" t="s">
        <v>854</v>
      </c>
      <c r="D282" s="555">
        <v>12</v>
      </c>
      <c r="E282" s="435">
        <v>195.5</v>
      </c>
      <c r="F282" s="435">
        <v>2346</v>
      </c>
      <c r="G282" s="528">
        <f t="shared" si="0"/>
        <v>2346</v>
      </c>
      <c r="H282" s="528"/>
      <c r="I282" s="528"/>
      <c r="J282" s="700">
        <f t="shared" si="1"/>
        <v>2346</v>
      </c>
      <c r="K282" s="675"/>
      <c r="L282" s="676"/>
    </row>
    <row r="283" spans="1:12" s="677" customFormat="1" ht="24">
      <c r="A283" s="113">
        <v>296</v>
      </c>
      <c r="B283" s="384" t="s">
        <v>169</v>
      </c>
      <c r="C283" s="112" t="s">
        <v>855</v>
      </c>
      <c r="D283" s="555">
        <v>12</v>
      </c>
      <c r="E283" s="435">
        <v>195.5</v>
      </c>
      <c r="F283" s="435">
        <v>2346</v>
      </c>
      <c r="G283" s="528">
        <f t="shared" si="0"/>
        <v>2346</v>
      </c>
      <c r="H283" s="528"/>
      <c r="I283" s="528"/>
      <c r="J283" s="700">
        <f t="shared" si="1"/>
        <v>2346</v>
      </c>
      <c r="K283" s="675"/>
      <c r="L283" s="676"/>
    </row>
    <row r="284" spans="1:12" s="677" customFormat="1" ht="24">
      <c r="A284" s="113">
        <v>296</v>
      </c>
      <c r="B284" s="384" t="s">
        <v>169</v>
      </c>
      <c r="C284" s="112" t="s">
        <v>856</v>
      </c>
      <c r="D284" s="555">
        <v>12</v>
      </c>
      <c r="E284" s="435">
        <v>195.5</v>
      </c>
      <c r="F284" s="435">
        <v>2346</v>
      </c>
      <c r="G284" s="528">
        <f t="shared" si="0"/>
        <v>2346</v>
      </c>
      <c r="H284" s="528"/>
      <c r="I284" s="528"/>
      <c r="J284" s="700">
        <f t="shared" si="1"/>
        <v>2346</v>
      </c>
      <c r="K284" s="675"/>
      <c r="L284" s="676"/>
    </row>
    <row r="285" spans="1:12" s="677" customFormat="1" ht="36">
      <c r="A285" s="113">
        <v>296</v>
      </c>
      <c r="B285" s="384" t="s">
        <v>169</v>
      </c>
      <c r="C285" s="112" t="s">
        <v>487</v>
      </c>
      <c r="D285" s="555">
        <v>75</v>
      </c>
      <c r="E285" s="435">
        <v>115</v>
      </c>
      <c r="F285" s="435">
        <v>8625</v>
      </c>
      <c r="G285" s="528">
        <f t="shared" si="0"/>
        <v>8625</v>
      </c>
      <c r="H285" s="528"/>
      <c r="I285" s="528"/>
      <c r="J285" s="700">
        <f t="shared" si="1"/>
        <v>8625</v>
      </c>
      <c r="K285" s="675"/>
      <c r="L285" s="676"/>
    </row>
    <row r="286" spans="1:12" s="677" customFormat="1" ht="24">
      <c r="A286" s="113">
        <v>296</v>
      </c>
      <c r="B286" s="384" t="s">
        <v>169</v>
      </c>
      <c r="C286" s="112" t="s">
        <v>489</v>
      </c>
      <c r="D286" s="555">
        <v>75</v>
      </c>
      <c r="E286" s="435">
        <v>184</v>
      </c>
      <c r="F286" s="435">
        <v>13800</v>
      </c>
      <c r="G286" s="528">
        <f t="shared" si="0"/>
        <v>13800</v>
      </c>
      <c r="H286" s="528"/>
      <c r="I286" s="528"/>
      <c r="J286" s="700">
        <f t="shared" si="1"/>
        <v>13800</v>
      </c>
      <c r="K286" s="675"/>
      <c r="L286" s="676"/>
    </row>
    <row r="287" spans="1:12" s="677" customFormat="1" ht="24">
      <c r="A287" s="113">
        <v>296</v>
      </c>
      <c r="B287" s="384" t="s">
        <v>169</v>
      </c>
      <c r="C287" s="112" t="s">
        <v>490</v>
      </c>
      <c r="D287" s="555">
        <v>66</v>
      </c>
      <c r="E287" s="435">
        <v>143.75</v>
      </c>
      <c r="F287" s="435">
        <v>9487.5</v>
      </c>
      <c r="G287" s="528">
        <f t="shared" si="0"/>
        <v>9487.5</v>
      </c>
      <c r="H287" s="528"/>
      <c r="I287" s="528"/>
      <c r="J287" s="700">
        <f t="shared" si="1"/>
        <v>9487.5</v>
      </c>
      <c r="K287" s="675"/>
      <c r="L287" s="676"/>
    </row>
    <row r="288" spans="1:12" s="677" customFormat="1" ht="24">
      <c r="A288" s="113">
        <v>296</v>
      </c>
      <c r="B288" s="384" t="s">
        <v>169</v>
      </c>
      <c r="C288" s="112" t="s">
        <v>857</v>
      </c>
      <c r="D288" s="555">
        <v>66</v>
      </c>
      <c r="E288" s="435">
        <v>120</v>
      </c>
      <c r="F288" s="435">
        <v>7920</v>
      </c>
      <c r="G288" s="528">
        <f t="shared" si="0"/>
        <v>7920</v>
      </c>
      <c r="H288" s="528"/>
      <c r="I288" s="528"/>
      <c r="J288" s="700">
        <f t="shared" si="1"/>
        <v>7920</v>
      </c>
      <c r="K288" s="675"/>
      <c r="L288" s="676"/>
    </row>
    <row r="289" spans="1:12" s="677" customFormat="1" ht="12.75">
      <c r="A289" s="113">
        <v>296</v>
      </c>
      <c r="B289" s="384" t="s">
        <v>169</v>
      </c>
      <c r="C289" s="112" t="s">
        <v>858</v>
      </c>
      <c r="D289" s="555">
        <v>12</v>
      </c>
      <c r="E289" s="435">
        <v>41.25</v>
      </c>
      <c r="F289" s="435">
        <v>495</v>
      </c>
      <c r="G289" s="528">
        <f t="shared" si="0"/>
        <v>495</v>
      </c>
      <c r="H289" s="528"/>
      <c r="I289" s="528"/>
      <c r="J289" s="700">
        <f t="shared" si="1"/>
        <v>495</v>
      </c>
      <c r="K289" s="675"/>
      <c r="L289" s="676"/>
    </row>
    <row r="290" spans="1:12" s="677" customFormat="1" ht="12.75">
      <c r="A290" s="113">
        <v>296</v>
      </c>
      <c r="B290" s="384" t="s">
        <v>169</v>
      </c>
      <c r="C290" s="112" t="s">
        <v>859</v>
      </c>
      <c r="D290" s="555">
        <v>33</v>
      </c>
      <c r="E290" s="435">
        <v>95</v>
      </c>
      <c r="F290" s="435">
        <v>3135</v>
      </c>
      <c r="G290" s="528">
        <f t="shared" si="0"/>
        <v>3135</v>
      </c>
      <c r="H290" s="528"/>
      <c r="I290" s="528"/>
      <c r="J290" s="700">
        <f t="shared" si="1"/>
        <v>3135</v>
      </c>
      <c r="K290" s="675"/>
      <c r="L290" s="676"/>
    </row>
    <row r="291" spans="1:12" s="677" customFormat="1" ht="12.75">
      <c r="A291" s="113">
        <v>296</v>
      </c>
      <c r="B291" s="384" t="s">
        <v>169</v>
      </c>
      <c r="C291" s="112" t="s">
        <v>653</v>
      </c>
      <c r="D291" s="555">
        <v>32</v>
      </c>
      <c r="E291" s="435">
        <v>150</v>
      </c>
      <c r="F291" s="435">
        <v>4800</v>
      </c>
      <c r="G291" s="528">
        <f t="shared" si="0"/>
        <v>4800</v>
      </c>
      <c r="H291" s="528"/>
      <c r="I291" s="528"/>
      <c r="J291" s="700">
        <f t="shared" si="1"/>
        <v>4800</v>
      </c>
      <c r="K291" s="675"/>
      <c r="L291" s="676"/>
    </row>
    <row r="292" spans="1:12" s="677" customFormat="1" ht="12.75">
      <c r="A292" s="113">
        <v>296</v>
      </c>
      <c r="B292" s="384" t="s">
        <v>169</v>
      </c>
      <c r="C292" s="112" t="s">
        <v>652</v>
      </c>
      <c r="D292" s="555">
        <v>11</v>
      </c>
      <c r="E292" s="435">
        <v>225</v>
      </c>
      <c r="F292" s="435">
        <v>2475</v>
      </c>
      <c r="G292" s="528">
        <f t="shared" si="0"/>
        <v>2475</v>
      </c>
      <c r="H292" s="528"/>
      <c r="I292" s="528"/>
      <c r="J292" s="700">
        <f t="shared" si="1"/>
        <v>2475</v>
      </c>
      <c r="K292" s="675"/>
      <c r="L292" s="676"/>
    </row>
    <row r="293" spans="1:12" s="677" customFormat="1" ht="12.75">
      <c r="A293" s="113">
        <v>296</v>
      </c>
      <c r="B293" s="384" t="s">
        <v>169</v>
      </c>
      <c r="C293" s="112" t="s">
        <v>651</v>
      </c>
      <c r="D293" s="555">
        <v>11</v>
      </c>
      <c r="E293" s="435">
        <v>310.5</v>
      </c>
      <c r="F293" s="435">
        <v>3415.5</v>
      </c>
      <c r="G293" s="528">
        <f t="shared" si="0"/>
        <v>3415.5</v>
      </c>
      <c r="H293" s="528"/>
      <c r="I293" s="528"/>
      <c r="J293" s="700">
        <f t="shared" si="1"/>
        <v>3415.5</v>
      </c>
      <c r="K293" s="675"/>
      <c r="L293" s="676"/>
    </row>
    <row r="294" spans="1:12" s="167" customFormat="1" ht="24">
      <c r="A294" s="113">
        <v>296</v>
      </c>
      <c r="B294" s="384" t="s">
        <v>169</v>
      </c>
      <c r="C294" s="112" t="s">
        <v>496</v>
      </c>
      <c r="D294" s="555">
        <v>12</v>
      </c>
      <c r="E294" s="435">
        <v>289.8</v>
      </c>
      <c r="F294" s="435">
        <v>3477.6</v>
      </c>
      <c r="G294" s="528">
        <f t="shared" si="0"/>
        <v>3477.6</v>
      </c>
      <c r="H294" s="528"/>
      <c r="I294" s="528"/>
      <c r="J294" s="700">
        <f t="shared" si="1"/>
        <v>3477.6</v>
      </c>
      <c r="K294" s="671"/>
      <c r="L294" s="198"/>
    </row>
    <row r="295" spans="1:12" s="677" customFormat="1" ht="24">
      <c r="A295" s="113">
        <v>296</v>
      </c>
      <c r="B295" s="384" t="s">
        <v>169</v>
      </c>
      <c r="C295" s="112" t="s">
        <v>497</v>
      </c>
      <c r="D295" s="555">
        <v>63</v>
      </c>
      <c r="E295" s="435">
        <v>345</v>
      </c>
      <c r="F295" s="435">
        <v>21735</v>
      </c>
      <c r="G295" s="528">
        <f t="shared" si="0"/>
        <v>21735</v>
      </c>
      <c r="H295" s="528"/>
      <c r="I295" s="528"/>
      <c r="J295" s="700">
        <f t="shared" si="1"/>
        <v>21735</v>
      </c>
      <c r="K295" s="675"/>
      <c r="L295" s="676"/>
    </row>
    <row r="296" spans="1:12" s="167" customFormat="1" ht="24">
      <c r="A296" s="113">
        <v>296</v>
      </c>
      <c r="B296" s="384" t="s">
        <v>169</v>
      </c>
      <c r="C296" s="112" t="s">
        <v>498</v>
      </c>
      <c r="D296" s="555">
        <v>36</v>
      </c>
      <c r="E296" s="435">
        <v>408.25</v>
      </c>
      <c r="F296" s="435">
        <v>14697</v>
      </c>
      <c r="G296" s="528">
        <f t="shared" si="0"/>
        <v>14697</v>
      </c>
      <c r="H296" s="528"/>
      <c r="I296" s="528"/>
      <c r="J296" s="700">
        <f t="shared" si="1"/>
        <v>14697</v>
      </c>
      <c r="K296" s="671"/>
      <c r="L296" s="198"/>
    </row>
    <row r="297" spans="1:12" s="677" customFormat="1" ht="24">
      <c r="A297" s="113">
        <v>296</v>
      </c>
      <c r="B297" s="384" t="s">
        <v>169</v>
      </c>
      <c r="C297" s="112" t="s">
        <v>860</v>
      </c>
      <c r="D297" s="555">
        <v>12</v>
      </c>
      <c r="E297" s="435">
        <v>431.25</v>
      </c>
      <c r="F297" s="435">
        <v>5175</v>
      </c>
      <c r="G297" s="528">
        <f t="shared" si="0"/>
        <v>5175</v>
      </c>
      <c r="H297" s="528"/>
      <c r="I297" s="528"/>
      <c r="J297" s="700">
        <f t="shared" si="1"/>
        <v>5175</v>
      </c>
      <c r="K297" s="675"/>
      <c r="L297" s="676"/>
    </row>
    <row r="298" spans="1:12" s="677" customFormat="1" ht="24">
      <c r="A298" s="113">
        <v>296</v>
      </c>
      <c r="B298" s="384" t="s">
        <v>169</v>
      </c>
      <c r="C298" s="112" t="s">
        <v>501</v>
      </c>
      <c r="D298" s="555">
        <v>12</v>
      </c>
      <c r="E298" s="435">
        <v>465.75</v>
      </c>
      <c r="F298" s="435">
        <v>5589</v>
      </c>
      <c r="G298" s="528">
        <f t="shared" si="0"/>
        <v>5589</v>
      </c>
      <c r="H298" s="528"/>
      <c r="I298" s="528"/>
      <c r="J298" s="700">
        <f t="shared" si="1"/>
        <v>5589</v>
      </c>
      <c r="K298" s="675"/>
      <c r="L298" s="676"/>
    </row>
    <row r="299" spans="1:12" s="677" customFormat="1" ht="24">
      <c r="A299" s="113">
        <v>296</v>
      </c>
      <c r="B299" s="384" t="s">
        <v>169</v>
      </c>
      <c r="C299" s="112" t="s">
        <v>502</v>
      </c>
      <c r="D299" s="555">
        <v>12</v>
      </c>
      <c r="E299" s="435">
        <v>465.75</v>
      </c>
      <c r="F299" s="435">
        <v>5589</v>
      </c>
      <c r="G299" s="528">
        <f t="shared" si="0"/>
        <v>5589</v>
      </c>
      <c r="H299" s="528"/>
      <c r="I299" s="528"/>
      <c r="J299" s="700">
        <f t="shared" si="1"/>
        <v>5589</v>
      </c>
      <c r="K299" s="675"/>
      <c r="L299" s="676"/>
    </row>
    <row r="300" spans="1:12" s="677" customFormat="1" ht="24">
      <c r="A300" s="113">
        <v>296</v>
      </c>
      <c r="B300" s="384" t="s">
        <v>169</v>
      </c>
      <c r="C300" s="112" t="s">
        <v>503</v>
      </c>
      <c r="D300" s="555">
        <v>12</v>
      </c>
      <c r="E300" s="435">
        <v>465.75</v>
      </c>
      <c r="F300" s="435">
        <v>5589</v>
      </c>
      <c r="G300" s="528">
        <f t="shared" si="0"/>
        <v>5589</v>
      </c>
      <c r="H300" s="528"/>
      <c r="I300" s="528"/>
      <c r="J300" s="700">
        <f t="shared" si="1"/>
        <v>5589</v>
      </c>
      <c r="K300" s="675"/>
      <c r="L300" s="676"/>
    </row>
    <row r="301" spans="1:12" s="167" customFormat="1" ht="24">
      <c r="A301" s="113">
        <v>296</v>
      </c>
      <c r="B301" s="384" t="s">
        <v>169</v>
      </c>
      <c r="C301" s="112" t="s">
        <v>505</v>
      </c>
      <c r="D301" s="555">
        <v>72</v>
      </c>
      <c r="E301" s="435">
        <v>333.5</v>
      </c>
      <c r="F301" s="435">
        <v>24012</v>
      </c>
      <c r="G301" s="528">
        <f t="shared" si="0"/>
        <v>24012</v>
      </c>
      <c r="H301" s="528"/>
      <c r="I301" s="528"/>
      <c r="J301" s="700">
        <f t="shared" si="1"/>
        <v>24012</v>
      </c>
      <c r="K301" s="671"/>
      <c r="L301" s="198"/>
    </row>
    <row r="302" spans="1:12" s="677" customFormat="1" ht="24">
      <c r="A302" s="113">
        <v>296</v>
      </c>
      <c r="B302" s="384" t="s">
        <v>169</v>
      </c>
      <c r="C302" s="112" t="s">
        <v>861</v>
      </c>
      <c r="D302" s="555">
        <v>12</v>
      </c>
      <c r="E302" s="435">
        <v>370</v>
      </c>
      <c r="F302" s="435">
        <v>4440</v>
      </c>
      <c r="G302" s="528">
        <f t="shared" si="0"/>
        <v>4440</v>
      </c>
      <c r="H302" s="528"/>
      <c r="I302" s="528"/>
      <c r="J302" s="700">
        <f t="shared" si="1"/>
        <v>4440</v>
      </c>
      <c r="K302" s="675"/>
      <c r="L302" s="676"/>
    </row>
    <row r="303" spans="1:12" s="677" customFormat="1" ht="24">
      <c r="A303" s="113">
        <v>296</v>
      </c>
      <c r="B303" s="384" t="s">
        <v>169</v>
      </c>
      <c r="C303" s="112" t="s">
        <v>506</v>
      </c>
      <c r="D303" s="555">
        <v>36</v>
      </c>
      <c r="E303" s="435">
        <v>92</v>
      </c>
      <c r="F303" s="435">
        <v>3312</v>
      </c>
      <c r="G303" s="528">
        <f t="shared" si="0"/>
        <v>3312</v>
      </c>
      <c r="H303" s="528"/>
      <c r="I303" s="528"/>
      <c r="J303" s="700">
        <f t="shared" si="1"/>
        <v>3312</v>
      </c>
      <c r="K303" s="675"/>
      <c r="L303" s="676"/>
    </row>
    <row r="304" spans="1:12" s="677" customFormat="1" ht="24">
      <c r="A304" s="113">
        <v>296</v>
      </c>
      <c r="B304" s="384" t="s">
        <v>169</v>
      </c>
      <c r="C304" s="112" t="s">
        <v>508</v>
      </c>
      <c r="D304" s="555">
        <v>12</v>
      </c>
      <c r="E304" s="435">
        <v>644</v>
      </c>
      <c r="F304" s="435">
        <v>7728</v>
      </c>
      <c r="G304" s="528">
        <f t="shared" si="0"/>
        <v>7728</v>
      </c>
      <c r="H304" s="528"/>
      <c r="I304" s="528"/>
      <c r="J304" s="700">
        <f t="shared" si="1"/>
        <v>7728</v>
      </c>
      <c r="K304" s="675"/>
      <c r="L304" s="676"/>
    </row>
    <row r="305" spans="1:12" s="677" customFormat="1" ht="24">
      <c r="A305" s="113">
        <v>296</v>
      </c>
      <c r="B305" s="384" t="s">
        <v>169</v>
      </c>
      <c r="C305" s="112" t="s">
        <v>509</v>
      </c>
      <c r="D305" s="555">
        <v>12</v>
      </c>
      <c r="E305" s="435">
        <v>920</v>
      </c>
      <c r="F305" s="435">
        <v>11040</v>
      </c>
      <c r="G305" s="528">
        <f t="shared" si="0"/>
        <v>11040</v>
      </c>
      <c r="H305" s="528"/>
      <c r="I305" s="528"/>
      <c r="J305" s="700">
        <f t="shared" si="1"/>
        <v>11040</v>
      </c>
      <c r="K305" s="675"/>
      <c r="L305" s="676"/>
    </row>
    <row r="306" spans="1:12" s="677" customFormat="1" ht="24">
      <c r="A306" s="113">
        <v>296</v>
      </c>
      <c r="B306" s="384" t="s">
        <v>169</v>
      </c>
      <c r="C306" s="112" t="s">
        <v>510</v>
      </c>
      <c r="D306" s="555">
        <v>12</v>
      </c>
      <c r="E306" s="435">
        <v>920</v>
      </c>
      <c r="F306" s="435">
        <v>11040</v>
      </c>
      <c r="G306" s="528">
        <f t="shared" si="0"/>
        <v>11040</v>
      </c>
      <c r="H306" s="528"/>
      <c r="I306" s="528"/>
      <c r="J306" s="700">
        <f t="shared" si="1"/>
        <v>11040</v>
      </c>
      <c r="K306" s="675"/>
      <c r="L306" s="676"/>
    </row>
    <row r="307" spans="1:12" s="677" customFormat="1" ht="24">
      <c r="A307" s="113">
        <v>296</v>
      </c>
      <c r="B307" s="384" t="s">
        <v>169</v>
      </c>
      <c r="C307" s="112" t="s">
        <v>511</v>
      </c>
      <c r="D307" s="555">
        <v>12</v>
      </c>
      <c r="E307" s="435">
        <v>920</v>
      </c>
      <c r="F307" s="435">
        <v>11040</v>
      </c>
      <c r="G307" s="528">
        <f t="shared" si="0"/>
        <v>11040</v>
      </c>
      <c r="H307" s="528"/>
      <c r="I307" s="528"/>
      <c r="J307" s="700">
        <f t="shared" si="1"/>
        <v>11040</v>
      </c>
      <c r="K307" s="675"/>
      <c r="L307" s="676"/>
    </row>
    <row r="308" spans="1:12" s="677" customFormat="1" ht="24">
      <c r="A308" s="113">
        <v>296</v>
      </c>
      <c r="B308" s="384" t="s">
        <v>169</v>
      </c>
      <c r="C308" s="112" t="s">
        <v>513</v>
      </c>
      <c r="D308" s="555">
        <v>30</v>
      </c>
      <c r="E308" s="435">
        <v>1322.5</v>
      </c>
      <c r="F308" s="435">
        <v>39675</v>
      </c>
      <c r="G308" s="528">
        <f t="shared" si="0"/>
        <v>39675</v>
      </c>
      <c r="H308" s="528"/>
      <c r="I308" s="528"/>
      <c r="J308" s="700">
        <f t="shared" si="1"/>
        <v>39675</v>
      </c>
      <c r="K308" s="675"/>
      <c r="L308" s="676"/>
    </row>
    <row r="309" spans="1:12" s="165" customFormat="1" ht="12.75">
      <c r="A309" s="18" t="s">
        <v>515</v>
      </c>
      <c r="B309" s="125"/>
      <c r="C309" s="16"/>
      <c r="D309" s="693"/>
      <c r="E309" s="412"/>
      <c r="F309" s="412">
        <f>SUM(F266:F308)</f>
        <v>294821.4</v>
      </c>
      <c r="G309" s="412"/>
      <c r="H309" s="412"/>
      <c r="I309" s="412"/>
      <c r="J309" s="413">
        <f>SUM(J266:J308)</f>
        <v>294821.4</v>
      </c>
      <c r="K309" s="672"/>
      <c r="L309" s="225"/>
    </row>
    <row r="310" spans="1:12" s="167" customFormat="1" ht="12.75">
      <c r="A310" s="113">
        <v>299</v>
      </c>
      <c r="B310" s="384" t="s">
        <v>169</v>
      </c>
      <c r="C310" s="112" t="s">
        <v>516</v>
      </c>
      <c r="D310" s="443">
        <v>10</v>
      </c>
      <c r="E310" s="410">
        <v>34.5</v>
      </c>
      <c r="F310" s="410">
        <v>345</v>
      </c>
      <c r="G310" s="528">
        <v>345</v>
      </c>
      <c r="H310" s="528"/>
      <c r="I310" s="528"/>
      <c r="J310" s="700">
        <v>345</v>
      </c>
      <c r="K310" s="671"/>
      <c r="L310" s="198"/>
    </row>
    <row r="311" spans="1:12" s="167" customFormat="1" ht="12.75">
      <c r="A311" s="113">
        <v>299</v>
      </c>
      <c r="B311" s="384" t="s">
        <v>169</v>
      </c>
      <c r="C311" s="112" t="s">
        <v>518</v>
      </c>
      <c r="D311" s="443">
        <v>81</v>
      </c>
      <c r="E311" s="410">
        <v>40.25</v>
      </c>
      <c r="F311" s="410">
        <v>3260.25</v>
      </c>
      <c r="G311" s="528">
        <v>3260.25</v>
      </c>
      <c r="H311" s="528"/>
      <c r="I311" s="528"/>
      <c r="J311" s="700">
        <v>3260.25</v>
      </c>
      <c r="K311" s="671"/>
      <c r="L311" s="198"/>
    </row>
    <row r="312" spans="1:12" s="167" customFormat="1" ht="12.75">
      <c r="A312" s="113">
        <v>299</v>
      </c>
      <c r="B312" s="384" t="s">
        <v>169</v>
      </c>
      <c r="C312" s="112" t="s">
        <v>521</v>
      </c>
      <c r="D312" s="443">
        <v>318</v>
      </c>
      <c r="E312" s="410">
        <v>8.05</v>
      </c>
      <c r="F312" s="410">
        <v>2559.9</v>
      </c>
      <c r="G312" s="528">
        <v>2559.9</v>
      </c>
      <c r="H312" s="528"/>
      <c r="I312" s="528"/>
      <c r="J312" s="700">
        <v>2559.9</v>
      </c>
      <c r="K312" s="671"/>
      <c r="L312" s="198"/>
    </row>
    <row r="313" spans="1:12" s="167" customFormat="1" ht="12.75">
      <c r="A313" s="113">
        <v>299</v>
      </c>
      <c r="B313" s="384" t="s">
        <v>169</v>
      </c>
      <c r="C313" s="112" t="s">
        <v>522</v>
      </c>
      <c r="D313" s="443">
        <v>1</v>
      </c>
      <c r="E313" s="410">
        <v>150</v>
      </c>
      <c r="F313" s="410">
        <v>150</v>
      </c>
      <c r="G313" s="528">
        <v>150</v>
      </c>
      <c r="H313" s="528"/>
      <c r="I313" s="528"/>
      <c r="J313" s="700">
        <v>150</v>
      </c>
      <c r="K313" s="671"/>
      <c r="L313" s="198"/>
    </row>
    <row r="314" spans="1:12" s="165" customFormat="1" ht="13.5" thickBot="1">
      <c r="A314" s="120" t="s">
        <v>523</v>
      </c>
      <c r="B314" s="395"/>
      <c r="C314" s="395"/>
      <c r="D314" s="697"/>
      <c r="E314" s="446"/>
      <c r="F314" s="446">
        <v>6315.15</v>
      </c>
      <c r="G314" s="424"/>
      <c r="H314" s="424"/>
      <c r="I314" s="424"/>
      <c r="J314" s="706">
        <v>6315.15</v>
      </c>
      <c r="K314" s="672"/>
      <c r="L314" s="225"/>
    </row>
    <row r="315" spans="1:12" s="167" customFormat="1" ht="19.5" customHeight="1" thickBot="1">
      <c r="A315" s="27"/>
      <c r="B315" s="28"/>
      <c r="C315" s="29"/>
      <c r="D315" s="35"/>
      <c r="E315" s="202"/>
      <c r="F315" s="197"/>
      <c r="G315" s="198"/>
      <c r="H315" s="198"/>
      <c r="I315" s="198"/>
      <c r="J315" s="512"/>
      <c r="K315" s="671"/>
      <c r="L315" s="198"/>
    </row>
    <row r="316" spans="1:12" s="95" customFormat="1" ht="24.75" customHeight="1" thickBot="1">
      <c r="A316" s="823" t="s">
        <v>524</v>
      </c>
      <c r="B316" s="824"/>
      <c r="C316" s="824"/>
      <c r="D316" s="824"/>
      <c r="E316" s="825"/>
      <c r="F316" s="96">
        <f>+F314+F309+F265+F262+F256+F239+F133+F129+F120+F117+F114+F105+F102+F100+F94+F92+F89+F87+F84+F70+F53+F49+F47+F30+F28+F26</f>
        <v>17346941.8978</v>
      </c>
      <c r="G316" s="96">
        <f>SUM(G13:G314)</f>
        <v>1873224.8978000004</v>
      </c>
      <c r="H316" s="96">
        <f>SUM(H13:H314)</f>
        <v>0</v>
      </c>
      <c r="I316" s="96">
        <f>SUM(I13:I314)</f>
        <v>15473717</v>
      </c>
      <c r="J316" s="96">
        <f>+J314+J309+J265+J262+J256+J239+J133+J129+J120+J117+J114+J105+J102+J100+J94+J92+J89+J87+J84+J70+J53+J49+J47+J30+J28+J26</f>
        <v>17346941.8978</v>
      </c>
      <c r="K316" s="678"/>
      <c r="L316" s="220"/>
    </row>
    <row r="317" spans="1:12" s="165" customFormat="1" ht="19.5" customHeight="1" thickBot="1">
      <c r="A317" s="27"/>
      <c r="B317" s="28"/>
      <c r="C317" s="33"/>
      <c r="D317" s="35"/>
      <c r="E317" s="202"/>
      <c r="F317" s="202"/>
      <c r="G317" s="225"/>
      <c r="H317" s="225"/>
      <c r="I317" s="225"/>
      <c r="J317" s="708"/>
      <c r="K317" s="672"/>
      <c r="L317" s="225"/>
    </row>
    <row r="318" spans="1:12" s="165" customFormat="1" ht="35.25" customHeight="1" thickBot="1">
      <c r="A318" s="264" t="s">
        <v>525</v>
      </c>
      <c r="B318" s="306"/>
      <c r="C318" s="307"/>
      <c r="D318" s="341"/>
      <c r="E318" s="207"/>
      <c r="F318" s="235"/>
      <c r="G318" s="225"/>
      <c r="H318" s="225"/>
      <c r="I318" s="225"/>
      <c r="J318" s="707"/>
      <c r="K318" s="672"/>
      <c r="L318" s="225"/>
    </row>
    <row r="319" spans="1:12" s="167" customFormat="1" ht="12.75">
      <c r="A319" s="467">
        <v>311</v>
      </c>
      <c r="B319" s="468" t="s">
        <v>526</v>
      </c>
      <c r="C319" s="469" t="s">
        <v>527</v>
      </c>
      <c r="D319" s="558">
        <v>12</v>
      </c>
      <c r="E319" s="521">
        <v>3360</v>
      </c>
      <c r="F319" s="521">
        <v>40320</v>
      </c>
      <c r="G319" s="698">
        <v>40320</v>
      </c>
      <c r="H319" s="698"/>
      <c r="I319" s="698"/>
      <c r="J319" s="699">
        <v>40320</v>
      </c>
      <c r="K319" s="671"/>
      <c r="L319" s="198"/>
    </row>
    <row r="320" spans="1:12" s="165" customFormat="1" ht="12.75">
      <c r="A320" s="18" t="s">
        <v>528</v>
      </c>
      <c r="B320" s="125"/>
      <c r="C320" s="16"/>
      <c r="D320" s="436"/>
      <c r="E320" s="437"/>
      <c r="F320" s="412">
        <v>40320</v>
      </c>
      <c r="G320" s="404"/>
      <c r="H320" s="404"/>
      <c r="I320" s="404"/>
      <c r="J320" s="481">
        <v>40320</v>
      </c>
      <c r="K320" s="672"/>
      <c r="L320" s="225"/>
    </row>
    <row r="321" spans="1:12" s="167" customFormat="1" ht="12.75">
      <c r="A321" s="113">
        <v>313</v>
      </c>
      <c r="B321" s="384" t="s">
        <v>526</v>
      </c>
      <c r="C321" s="112" t="s">
        <v>531</v>
      </c>
      <c r="D321" s="443">
        <v>12</v>
      </c>
      <c r="E321" s="435">
        <v>150</v>
      </c>
      <c r="F321" s="435">
        <v>1800</v>
      </c>
      <c r="G321" s="528">
        <v>1800</v>
      </c>
      <c r="H321" s="528"/>
      <c r="I321" s="528"/>
      <c r="J321" s="700">
        <v>1800</v>
      </c>
      <c r="K321" s="671"/>
      <c r="L321" s="198"/>
    </row>
    <row r="322" spans="1:12" s="165" customFormat="1" ht="12.75">
      <c r="A322" s="18" t="s">
        <v>532</v>
      </c>
      <c r="B322" s="125"/>
      <c r="C322" s="16"/>
      <c r="D322" s="436"/>
      <c r="E322" s="437"/>
      <c r="F322" s="412">
        <v>1800</v>
      </c>
      <c r="G322" s="404"/>
      <c r="H322" s="404"/>
      <c r="I322" s="404"/>
      <c r="J322" s="481">
        <v>1800</v>
      </c>
      <c r="K322" s="672"/>
      <c r="L322" s="225"/>
    </row>
    <row r="323" spans="1:12" s="167" customFormat="1" ht="12.75">
      <c r="A323" s="113">
        <v>314</v>
      </c>
      <c r="B323" s="384" t="s">
        <v>526</v>
      </c>
      <c r="C323" s="112" t="s">
        <v>533</v>
      </c>
      <c r="D323" s="443">
        <v>9</v>
      </c>
      <c r="E323" s="435">
        <v>358.8888888888889</v>
      </c>
      <c r="F323" s="435">
        <v>3230</v>
      </c>
      <c r="G323" s="528">
        <v>3230</v>
      </c>
      <c r="H323" s="528"/>
      <c r="I323" s="528"/>
      <c r="J323" s="700">
        <v>3230</v>
      </c>
      <c r="K323" s="671"/>
      <c r="L323" s="198"/>
    </row>
    <row r="324" spans="1:12" s="167" customFormat="1" ht="12.75">
      <c r="A324" s="113">
        <v>314</v>
      </c>
      <c r="B324" s="384" t="s">
        <v>534</v>
      </c>
      <c r="C324" s="112" t="s">
        <v>535</v>
      </c>
      <c r="D324" s="443">
        <v>849</v>
      </c>
      <c r="E324" s="435">
        <v>65.58303886925795</v>
      </c>
      <c r="F324" s="435">
        <v>55680</v>
      </c>
      <c r="G324" s="528">
        <v>55680</v>
      </c>
      <c r="H324" s="528"/>
      <c r="I324" s="528"/>
      <c r="J324" s="700">
        <v>55680</v>
      </c>
      <c r="K324" s="671"/>
      <c r="L324" s="198"/>
    </row>
    <row r="325" spans="1:12" s="167" customFormat="1" ht="12.75">
      <c r="A325" s="113">
        <v>314</v>
      </c>
      <c r="B325" s="384" t="s">
        <v>526</v>
      </c>
      <c r="C325" s="112" t="s">
        <v>536</v>
      </c>
      <c r="D325" s="443">
        <v>21</v>
      </c>
      <c r="E325" s="435">
        <v>4000</v>
      </c>
      <c r="F325" s="435">
        <v>84000</v>
      </c>
      <c r="G325" s="528">
        <v>84000</v>
      </c>
      <c r="H325" s="528"/>
      <c r="I325" s="528"/>
      <c r="J325" s="700">
        <v>84000</v>
      </c>
      <c r="K325" s="671"/>
      <c r="L325" s="198"/>
    </row>
    <row r="326" spans="1:12" s="165" customFormat="1" ht="12.75">
      <c r="A326" s="18" t="s">
        <v>537</v>
      </c>
      <c r="B326" s="125"/>
      <c r="C326" s="16"/>
      <c r="D326" s="436"/>
      <c r="E326" s="437"/>
      <c r="F326" s="412">
        <v>142910</v>
      </c>
      <c r="G326" s="404"/>
      <c r="H326" s="404"/>
      <c r="I326" s="404"/>
      <c r="J326" s="481">
        <v>142910</v>
      </c>
      <c r="K326" s="672"/>
      <c r="L326" s="225"/>
    </row>
    <row r="327" spans="1:12" s="167" customFormat="1" ht="12.75">
      <c r="A327" s="113">
        <v>315</v>
      </c>
      <c r="B327" s="384" t="s">
        <v>526</v>
      </c>
      <c r="C327" s="112" t="s">
        <v>538</v>
      </c>
      <c r="D327" s="443">
        <v>12</v>
      </c>
      <c r="E327" s="435">
        <v>700</v>
      </c>
      <c r="F327" s="435">
        <v>8400</v>
      </c>
      <c r="G327" s="528">
        <v>8400</v>
      </c>
      <c r="H327" s="528"/>
      <c r="I327" s="528"/>
      <c r="J327" s="700">
        <v>8400</v>
      </c>
      <c r="K327" s="671"/>
      <c r="L327" s="198"/>
    </row>
    <row r="328" spans="1:12" s="167" customFormat="1" ht="12.75">
      <c r="A328" s="113">
        <v>315</v>
      </c>
      <c r="B328" s="384" t="s">
        <v>526</v>
      </c>
      <c r="C328" s="112" t="s">
        <v>785</v>
      </c>
      <c r="D328" s="443">
        <v>1</v>
      </c>
      <c r="E328" s="435">
        <v>19107</v>
      </c>
      <c r="F328" s="435">
        <v>19107</v>
      </c>
      <c r="G328" s="528">
        <v>19107</v>
      </c>
      <c r="H328" s="528"/>
      <c r="I328" s="528"/>
      <c r="J328" s="700">
        <v>19107</v>
      </c>
      <c r="K328" s="671"/>
      <c r="L328" s="198"/>
    </row>
    <row r="329" spans="1:12" s="165" customFormat="1" ht="12.75">
      <c r="A329" s="18" t="s">
        <v>540</v>
      </c>
      <c r="B329" s="125"/>
      <c r="C329" s="16"/>
      <c r="D329" s="436"/>
      <c r="E329" s="437"/>
      <c r="F329" s="412">
        <v>27507</v>
      </c>
      <c r="G329" s="404"/>
      <c r="H329" s="404"/>
      <c r="I329" s="404"/>
      <c r="J329" s="481">
        <v>27507</v>
      </c>
      <c r="K329" s="672"/>
      <c r="L329" s="225"/>
    </row>
    <row r="330" spans="1:12" s="119" customFormat="1" ht="12.75">
      <c r="A330" s="185">
        <v>319</v>
      </c>
      <c r="B330" s="449" t="s">
        <v>166</v>
      </c>
      <c r="C330" s="186" t="s">
        <v>786</v>
      </c>
      <c r="D330" s="443">
        <v>2</v>
      </c>
      <c r="E330" s="435">
        <v>1000</v>
      </c>
      <c r="F330" s="410">
        <v>2000</v>
      </c>
      <c r="G330" s="528">
        <v>2000</v>
      </c>
      <c r="H330" s="528"/>
      <c r="I330" s="528"/>
      <c r="J330" s="700">
        <v>2000</v>
      </c>
      <c r="K330" s="673"/>
      <c r="L330" s="355"/>
    </row>
    <row r="331" spans="1:12" s="119" customFormat="1" ht="12.75">
      <c r="A331" s="185">
        <v>319</v>
      </c>
      <c r="B331" s="449" t="s">
        <v>166</v>
      </c>
      <c r="C331" s="186" t="s">
        <v>786</v>
      </c>
      <c r="D331" s="443">
        <v>2</v>
      </c>
      <c r="E331" s="435">
        <v>1000</v>
      </c>
      <c r="F331" s="410">
        <v>2000</v>
      </c>
      <c r="G331" s="528">
        <v>2000</v>
      </c>
      <c r="H331" s="528"/>
      <c r="I331" s="528"/>
      <c r="J331" s="700">
        <v>2000</v>
      </c>
      <c r="K331" s="673"/>
      <c r="L331" s="355"/>
    </row>
    <row r="332" spans="1:12" s="305" customFormat="1" ht="12.75">
      <c r="A332" s="18" t="s">
        <v>787</v>
      </c>
      <c r="B332" s="125"/>
      <c r="C332" s="16"/>
      <c r="D332" s="693"/>
      <c r="E332" s="412"/>
      <c r="F332" s="412">
        <v>4000</v>
      </c>
      <c r="G332" s="404"/>
      <c r="H332" s="404"/>
      <c r="I332" s="404"/>
      <c r="J332" s="481">
        <v>4000</v>
      </c>
      <c r="K332" s="674"/>
      <c r="L332" s="356"/>
    </row>
    <row r="333" spans="1:12" s="167" customFormat="1" ht="12.75">
      <c r="A333" s="113">
        <v>321</v>
      </c>
      <c r="B333" s="384" t="s">
        <v>541</v>
      </c>
      <c r="C333" s="112" t="s">
        <v>788</v>
      </c>
      <c r="D333" s="443">
        <v>12</v>
      </c>
      <c r="E333" s="435">
        <v>25000</v>
      </c>
      <c r="F333" s="435">
        <v>300000</v>
      </c>
      <c r="G333" s="528">
        <v>300000</v>
      </c>
      <c r="H333" s="528"/>
      <c r="I333" s="528"/>
      <c r="J333" s="700">
        <v>300000</v>
      </c>
      <c r="K333" s="671"/>
      <c r="L333" s="198"/>
    </row>
    <row r="334" spans="1:12" s="167" customFormat="1" ht="12.75">
      <c r="A334" s="113">
        <v>321</v>
      </c>
      <c r="B334" s="384" t="s">
        <v>541</v>
      </c>
      <c r="C334" s="112" t="s">
        <v>789</v>
      </c>
      <c r="D334" s="443">
        <v>12</v>
      </c>
      <c r="E334" s="435">
        <v>600</v>
      </c>
      <c r="F334" s="435">
        <v>7200</v>
      </c>
      <c r="G334" s="528">
        <v>7200</v>
      </c>
      <c r="H334" s="528"/>
      <c r="I334" s="528"/>
      <c r="J334" s="700">
        <v>7200</v>
      </c>
      <c r="K334" s="671"/>
      <c r="L334" s="198"/>
    </row>
    <row r="335" spans="1:12" s="167" customFormat="1" ht="12.75">
      <c r="A335" s="113">
        <v>321</v>
      </c>
      <c r="B335" s="384" t="s">
        <v>526</v>
      </c>
      <c r="C335" s="112" t="s">
        <v>790</v>
      </c>
      <c r="D335" s="443">
        <v>1</v>
      </c>
      <c r="E335" s="435">
        <v>2000</v>
      </c>
      <c r="F335" s="410">
        <v>2000</v>
      </c>
      <c r="G335" s="528">
        <v>2000</v>
      </c>
      <c r="H335" s="528"/>
      <c r="I335" s="528"/>
      <c r="J335" s="700">
        <v>2000</v>
      </c>
      <c r="K335" s="671"/>
      <c r="L335" s="198"/>
    </row>
    <row r="336" spans="1:12" s="165" customFormat="1" ht="12.75">
      <c r="A336" s="18" t="s">
        <v>543</v>
      </c>
      <c r="B336" s="125"/>
      <c r="C336" s="16"/>
      <c r="D336" s="438"/>
      <c r="E336" s="439"/>
      <c r="F336" s="412">
        <v>309200</v>
      </c>
      <c r="G336" s="404"/>
      <c r="H336" s="404"/>
      <c r="I336" s="404"/>
      <c r="J336" s="481">
        <v>309200</v>
      </c>
      <c r="K336" s="672"/>
      <c r="L336" s="225"/>
    </row>
    <row r="337" spans="1:12" s="167" customFormat="1" ht="12.75">
      <c r="A337" s="113">
        <v>324</v>
      </c>
      <c r="B337" s="384" t="s">
        <v>541</v>
      </c>
      <c r="C337" s="112" t="s">
        <v>544</v>
      </c>
      <c r="D337" s="443">
        <v>12</v>
      </c>
      <c r="E337" s="410">
        <v>300</v>
      </c>
      <c r="F337" s="410">
        <v>3600</v>
      </c>
      <c r="G337" s="528">
        <v>3600</v>
      </c>
      <c r="H337" s="528"/>
      <c r="I337" s="528"/>
      <c r="J337" s="700">
        <v>3600</v>
      </c>
      <c r="K337" s="671"/>
      <c r="L337" s="198"/>
    </row>
    <row r="338" spans="1:12" s="165" customFormat="1" ht="12.75">
      <c r="A338" s="18" t="s">
        <v>545</v>
      </c>
      <c r="B338" s="125"/>
      <c r="C338" s="16"/>
      <c r="D338" s="436"/>
      <c r="E338" s="437"/>
      <c r="F338" s="412">
        <v>3600</v>
      </c>
      <c r="G338" s="404"/>
      <c r="H338" s="404"/>
      <c r="I338" s="404"/>
      <c r="J338" s="481">
        <v>3600</v>
      </c>
      <c r="K338" s="672"/>
      <c r="L338" s="225"/>
    </row>
    <row r="339" spans="1:12" s="167" customFormat="1" ht="12.75">
      <c r="A339" s="113">
        <v>331</v>
      </c>
      <c r="B339" s="394" t="s">
        <v>526</v>
      </c>
      <c r="C339" s="122" t="s">
        <v>546</v>
      </c>
      <c r="D339" s="443">
        <v>12</v>
      </c>
      <c r="E339" s="556">
        <v>11000</v>
      </c>
      <c r="F339" s="435">
        <v>132000</v>
      </c>
      <c r="G339" s="528">
        <v>132000</v>
      </c>
      <c r="H339" s="528"/>
      <c r="I339" s="528"/>
      <c r="J339" s="700">
        <v>132000</v>
      </c>
      <c r="K339" s="671"/>
      <c r="L339" s="198"/>
    </row>
    <row r="340" spans="1:12" s="165" customFormat="1" ht="12.75">
      <c r="A340" s="18" t="s">
        <v>548</v>
      </c>
      <c r="B340" s="125"/>
      <c r="C340" s="16"/>
      <c r="D340" s="432"/>
      <c r="E340" s="101"/>
      <c r="F340" s="412">
        <v>132000</v>
      </c>
      <c r="G340" s="404"/>
      <c r="H340" s="404"/>
      <c r="I340" s="404"/>
      <c r="J340" s="481">
        <v>132000</v>
      </c>
      <c r="K340" s="672"/>
      <c r="L340" s="225"/>
    </row>
    <row r="341" spans="1:12" s="167" customFormat="1" ht="12.75">
      <c r="A341" s="123">
        <v>332</v>
      </c>
      <c r="B341" s="394" t="s">
        <v>534</v>
      </c>
      <c r="C341" s="122" t="s">
        <v>549</v>
      </c>
      <c r="D341" s="443">
        <v>11</v>
      </c>
      <c r="E341" s="714">
        <v>1272.7272727272727</v>
      </c>
      <c r="F341" s="435">
        <v>14000</v>
      </c>
      <c r="G341" s="528">
        <v>14000</v>
      </c>
      <c r="H341" s="528"/>
      <c r="I341" s="528"/>
      <c r="J341" s="700">
        <v>14000</v>
      </c>
      <c r="K341" s="671"/>
      <c r="L341" s="198"/>
    </row>
    <row r="342" spans="1:12" s="167" customFormat="1" ht="12.75">
      <c r="A342" s="123">
        <v>332</v>
      </c>
      <c r="B342" s="394" t="s">
        <v>534</v>
      </c>
      <c r="C342" s="122" t="s">
        <v>550</v>
      </c>
      <c r="D342" s="443">
        <v>13</v>
      </c>
      <c r="E342" s="714">
        <v>1572.3076923076924</v>
      </c>
      <c r="F342" s="435">
        <v>20440</v>
      </c>
      <c r="G342" s="528">
        <v>20440</v>
      </c>
      <c r="H342" s="528"/>
      <c r="I342" s="528"/>
      <c r="J342" s="700">
        <v>20440</v>
      </c>
      <c r="K342" s="671"/>
      <c r="L342" s="198"/>
    </row>
    <row r="343" spans="1:12" s="165" customFormat="1" ht="12.75">
      <c r="A343" s="21" t="s">
        <v>551</v>
      </c>
      <c r="B343" s="125"/>
      <c r="C343" s="16"/>
      <c r="D343" s="436"/>
      <c r="E343" s="437"/>
      <c r="F343" s="412">
        <v>34440</v>
      </c>
      <c r="G343" s="404"/>
      <c r="H343" s="404"/>
      <c r="I343" s="404"/>
      <c r="J343" s="481">
        <v>34440</v>
      </c>
      <c r="K343" s="672"/>
      <c r="L343" s="225"/>
    </row>
    <row r="344" spans="1:12" s="167" customFormat="1" ht="12.75">
      <c r="A344" s="113">
        <v>333</v>
      </c>
      <c r="B344" s="384" t="s">
        <v>534</v>
      </c>
      <c r="C344" s="112" t="s">
        <v>553</v>
      </c>
      <c r="D344" s="443">
        <v>15</v>
      </c>
      <c r="E344" s="435">
        <v>372.72727272727275</v>
      </c>
      <c r="F344" s="435">
        <v>5590.909090909091</v>
      </c>
      <c r="G344" s="528">
        <v>5590.909090909091</v>
      </c>
      <c r="H344" s="528"/>
      <c r="I344" s="528"/>
      <c r="J344" s="700">
        <v>5590.909090909091</v>
      </c>
      <c r="K344" s="671"/>
      <c r="L344" s="198"/>
    </row>
    <row r="345" spans="1:12" s="167" customFormat="1" ht="24">
      <c r="A345" s="123">
        <v>333</v>
      </c>
      <c r="B345" s="394" t="s">
        <v>526</v>
      </c>
      <c r="C345" s="112" t="s">
        <v>556</v>
      </c>
      <c r="D345" s="443">
        <v>55</v>
      </c>
      <c r="E345" s="435">
        <v>370</v>
      </c>
      <c r="F345" s="435">
        <v>20350</v>
      </c>
      <c r="G345" s="528">
        <v>20350</v>
      </c>
      <c r="H345" s="528"/>
      <c r="I345" s="528"/>
      <c r="J345" s="700">
        <v>20350</v>
      </c>
      <c r="K345" s="671"/>
      <c r="L345" s="198"/>
    </row>
    <row r="346" spans="1:12" s="165" customFormat="1" ht="12.75">
      <c r="A346" s="18" t="s">
        <v>557</v>
      </c>
      <c r="B346" s="125"/>
      <c r="C346" s="16"/>
      <c r="D346" s="436"/>
      <c r="E346" s="437"/>
      <c r="F346" s="412">
        <v>25940.909090909092</v>
      </c>
      <c r="G346" s="404"/>
      <c r="H346" s="404"/>
      <c r="I346" s="404"/>
      <c r="J346" s="481">
        <v>25940.909090909092</v>
      </c>
      <c r="K346" s="672"/>
      <c r="L346" s="225"/>
    </row>
    <row r="347" spans="1:12" s="167" customFormat="1" ht="12.75">
      <c r="A347" s="113">
        <v>335</v>
      </c>
      <c r="B347" s="384" t="s">
        <v>534</v>
      </c>
      <c r="C347" s="112" t="s">
        <v>558</v>
      </c>
      <c r="D347" s="443">
        <v>69</v>
      </c>
      <c r="E347" s="410">
        <v>50</v>
      </c>
      <c r="F347" s="410">
        <v>3450</v>
      </c>
      <c r="G347" s="528">
        <v>3450</v>
      </c>
      <c r="H347" s="528"/>
      <c r="I347" s="528"/>
      <c r="J347" s="700">
        <v>3450</v>
      </c>
      <c r="K347" s="671"/>
      <c r="L347" s="198"/>
    </row>
    <row r="348" spans="1:12" s="167" customFormat="1" ht="12.75">
      <c r="A348" s="113">
        <v>335</v>
      </c>
      <c r="B348" s="384" t="s">
        <v>526</v>
      </c>
      <c r="C348" s="112" t="s">
        <v>559</v>
      </c>
      <c r="D348" s="443">
        <v>1</v>
      </c>
      <c r="E348" s="435">
        <v>28000</v>
      </c>
      <c r="F348" s="435">
        <v>28000</v>
      </c>
      <c r="G348" s="528">
        <v>28000</v>
      </c>
      <c r="H348" s="528"/>
      <c r="I348" s="528"/>
      <c r="J348" s="700">
        <v>28000</v>
      </c>
      <c r="K348" s="671"/>
      <c r="L348" s="198"/>
    </row>
    <row r="349" spans="1:12" s="167" customFormat="1" ht="12.75">
      <c r="A349" s="113">
        <v>335</v>
      </c>
      <c r="B349" s="384" t="s">
        <v>526</v>
      </c>
      <c r="C349" s="112" t="s">
        <v>561</v>
      </c>
      <c r="D349" s="443">
        <v>2</v>
      </c>
      <c r="E349" s="435">
        <v>2000</v>
      </c>
      <c r="F349" s="435">
        <v>4000</v>
      </c>
      <c r="G349" s="528">
        <v>4000</v>
      </c>
      <c r="H349" s="528"/>
      <c r="I349" s="528"/>
      <c r="J349" s="700">
        <v>4000</v>
      </c>
      <c r="K349" s="671"/>
      <c r="L349" s="198"/>
    </row>
    <row r="350" spans="1:12" s="167" customFormat="1" ht="12.75">
      <c r="A350" s="113">
        <v>335</v>
      </c>
      <c r="B350" s="384" t="s">
        <v>541</v>
      </c>
      <c r="C350" s="112" t="s">
        <v>562</v>
      </c>
      <c r="D350" s="443">
        <v>48</v>
      </c>
      <c r="E350" s="435">
        <v>200</v>
      </c>
      <c r="F350" s="435">
        <v>9600</v>
      </c>
      <c r="G350" s="528">
        <v>9600</v>
      </c>
      <c r="H350" s="528"/>
      <c r="I350" s="528"/>
      <c r="J350" s="700">
        <v>9600</v>
      </c>
      <c r="K350" s="671"/>
      <c r="L350" s="198"/>
    </row>
    <row r="351" spans="1:12" s="165" customFormat="1" ht="12.75">
      <c r="A351" s="18" t="s">
        <v>563</v>
      </c>
      <c r="B351" s="125"/>
      <c r="C351" s="16"/>
      <c r="D351" s="436"/>
      <c r="E351" s="437"/>
      <c r="F351" s="412">
        <v>45050</v>
      </c>
      <c r="G351" s="404"/>
      <c r="H351" s="404"/>
      <c r="I351" s="404"/>
      <c r="J351" s="481">
        <v>45050</v>
      </c>
      <c r="K351" s="672"/>
      <c r="L351" s="225"/>
    </row>
    <row r="352" spans="1:12" s="167" customFormat="1" ht="12.75">
      <c r="A352" s="123">
        <v>336</v>
      </c>
      <c r="B352" s="394" t="s">
        <v>526</v>
      </c>
      <c r="C352" s="122" t="s">
        <v>564</v>
      </c>
      <c r="D352" s="443">
        <v>14</v>
      </c>
      <c r="E352" s="714">
        <v>2097.1428571428573</v>
      </c>
      <c r="F352" s="435">
        <v>29360</v>
      </c>
      <c r="G352" s="528">
        <v>29360</v>
      </c>
      <c r="H352" s="528"/>
      <c r="I352" s="528"/>
      <c r="J352" s="700">
        <v>29360</v>
      </c>
      <c r="K352" s="671"/>
      <c r="L352" s="198"/>
    </row>
    <row r="353" spans="1:12" s="165" customFormat="1" ht="15" customHeight="1">
      <c r="A353" s="21" t="s">
        <v>565</v>
      </c>
      <c r="B353" s="125"/>
      <c r="C353" s="16"/>
      <c r="D353" s="436"/>
      <c r="E353" s="437"/>
      <c r="F353" s="412">
        <v>29360</v>
      </c>
      <c r="G353" s="404"/>
      <c r="H353" s="404"/>
      <c r="I353" s="404"/>
      <c r="J353" s="481">
        <v>29360</v>
      </c>
      <c r="K353" s="672"/>
      <c r="L353" s="225"/>
    </row>
    <row r="354" spans="1:12" s="167" customFormat="1" ht="12.75">
      <c r="A354" s="115">
        <v>339</v>
      </c>
      <c r="B354" s="384" t="s">
        <v>541</v>
      </c>
      <c r="C354" s="112" t="s">
        <v>791</v>
      </c>
      <c r="D354" s="443">
        <v>12</v>
      </c>
      <c r="E354" s="435">
        <v>150</v>
      </c>
      <c r="F354" s="410">
        <v>1800</v>
      </c>
      <c r="G354" s="528">
        <v>1800</v>
      </c>
      <c r="H354" s="528"/>
      <c r="I354" s="528"/>
      <c r="J354" s="700">
        <v>1800</v>
      </c>
      <c r="K354" s="671"/>
      <c r="L354" s="198"/>
    </row>
    <row r="355" spans="1:12" s="165" customFormat="1" ht="12.75">
      <c r="A355" s="18" t="s">
        <v>566</v>
      </c>
      <c r="B355" s="125"/>
      <c r="C355" s="125"/>
      <c r="D355" s="432"/>
      <c r="E355" s="101"/>
      <c r="F355" s="412">
        <v>1800</v>
      </c>
      <c r="G355" s="404"/>
      <c r="H355" s="404"/>
      <c r="I355" s="404"/>
      <c r="J355" s="481">
        <v>1800</v>
      </c>
      <c r="K355" s="672"/>
      <c r="L355" s="225"/>
    </row>
    <row r="356" spans="1:12" s="167" customFormat="1" ht="12.75">
      <c r="A356" s="113">
        <v>341</v>
      </c>
      <c r="B356" s="384" t="s">
        <v>526</v>
      </c>
      <c r="C356" s="112" t="s">
        <v>567</v>
      </c>
      <c r="D356" s="443">
        <v>4</v>
      </c>
      <c r="E356" s="455">
        <v>7500</v>
      </c>
      <c r="F356" s="435">
        <v>30000</v>
      </c>
      <c r="G356" s="528">
        <v>30000</v>
      </c>
      <c r="H356" s="528"/>
      <c r="I356" s="528"/>
      <c r="J356" s="700">
        <v>30000</v>
      </c>
      <c r="K356" s="671"/>
      <c r="L356" s="198"/>
    </row>
    <row r="357" spans="1:12" s="165" customFormat="1" ht="12.75">
      <c r="A357" s="18" t="s">
        <v>568</v>
      </c>
      <c r="B357" s="125"/>
      <c r="C357" s="16"/>
      <c r="D357" s="712"/>
      <c r="E357" s="442"/>
      <c r="F357" s="412">
        <v>30000</v>
      </c>
      <c r="G357" s="404"/>
      <c r="H357" s="404"/>
      <c r="I357" s="404"/>
      <c r="J357" s="481">
        <v>30000</v>
      </c>
      <c r="K357" s="672"/>
      <c r="L357" s="225"/>
    </row>
    <row r="358" spans="1:12" s="167" customFormat="1" ht="12.75">
      <c r="A358" s="113">
        <v>345</v>
      </c>
      <c r="B358" s="384" t="s">
        <v>526</v>
      </c>
      <c r="C358" s="112" t="s">
        <v>569</v>
      </c>
      <c r="D358" s="443">
        <v>112</v>
      </c>
      <c r="E358" s="455">
        <v>3400.875</v>
      </c>
      <c r="F358" s="435">
        <v>380898</v>
      </c>
      <c r="G358" s="528">
        <v>380898</v>
      </c>
      <c r="H358" s="528"/>
      <c r="I358" s="528"/>
      <c r="J358" s="700">
        <v>380898</v>
      </c>
      <c r="K358" s="671"/>
      <c r="L358" s="198"/>
    </row>
    <row r="359" spans="1:12" s="167" customFormat="1" ht="12.75">
      <c r="A359" s="113">
        <v>345</v>
      </c>
      <c r="B359" s="449" t="s">
        <v>764</v>
      </c>
      <c r="C359" s="186" t="s">
        <v>792</v>
      </c>
      <c r="D359" s="618">
        <v>1</v>
      </c>
      <c r="E359" s="455">
        <v>5000</v>
      </c>
      <c r="F359" s="435">
        <v>5000</v>
      </c>
      <c r="G359" s="528">
        <v>5000</v>
      </c>
      <c r="H359" s="528"/>
      <c r="I359" s="528"/>
      <c r="J359" s="700">
        <v>5000</v>
      </c>
      <c r="K359" s="671"/>
      <c r="L359" s="198"/>
    </row>
    <row r="360" spans="1:12" s="165" customFormat="1" ht="12.75">
      <c r="A360" s="18" t="s">
        <v>570</v>
      </c>
      <c r="B360" s="125"/>
      <c r="C360" s="16"/>
      <c r="D360" s="712"/>
      <c r="E360" s="442"/>
      <c r="F360" s="412">
        <v>385898</v>
      </c>
      <c r="G360" s="404"/>
      <c r="H360" s="404"/>
      <c r="I360" s="404"/>
      <c r="J360" s="481">
        <v>385898</v>
      </c>
      <c r="K360" s="672"/>
      <c r="L360" s="225"/>
    </row>
    <row r="361" spans="1:12" s="119" customFormat="1" ht="12.75">
      <c r="A361" s="185">
        <v>346</v>
      </c>
      <c r="B361" s="384" t="s">
        <v>526</v>
      </c>
      <c r="C361" s="186" t="s">
        <v>793</v>
      </c>
      <c r="D361" s="618">
        <v>1</v>
      </c>
      <c r="E361" s="455">
        <v>5000</v>
      </c>
      <c r="F361" s="410">
        <v>5000</v>
      </c>
      <c r="G361" s="528">
        <v>5000</v>
      </c>
      <c r="H361" s="528"/>
      <c r="I361" s="528"/>
      <c r="J361" s="700">
        <v>5000</v>
      </c>
      <c r="K361" s="673"/>
      <c r="L361" s="355"/>
    </row>
    <row r="362" spans="1:12" s="305" customFormat="1" ht="12.75">
      <c r="A362" s="18" t="s">
        <v>17</v>
      </c>
      <c r="B362" s="125"/>
      <c r="C362" s="16"/>
      <c r="D362" s="713"/>
      <c r="E362" s="453"/>
      <c r="F362" s="412">
        <v>5000</v>
      </c>
      <c r="G362" s="404"/>
      <c r="H362" s="404"/>
      <c r="I362" s="404"/>
      <c r="J362" s="481">
        <v>5000</v>
      </c>
      <c r="K362" s="674"/>
      <c r="L362" s="356"/>
    </row>
    <row r="363" spans="1:12" s="167" customFormat="1" ht="24">
      <c r="A363" s="113">
        <v>349</v>
      </c>
      <c r="B363" s="384" t="s">
        <v>534</v>
      </c>
      <c r="C363" s="112" t="s">
        <v>571</v>
      </c>
      <c r="D363" s="443">
        <v>62</v>
      </c>
      <c r="E363" s="455">
        <v>6288.71</v>
      </c>
      <c r="F363" s="435">
        <v>389900.02</v>
      </c>
      <c r="G363" s="528">
        <v>389900.02</v>
      </c>
      <c r="H363" s="528"/>
      <c r="I363" s="528"/>
      <c r="J363" s="700">
        <v>389900.02</v>
      </c>
      <c r="K363" s="671"/>
      <c r="L363" s="198"/>
    </row>
    <row r="364" spans="1:12" s="167" customFormat="1" ht="12.75">
      <c r="A364" s="113">
        <v>349</v>
      </c>
      <c r="B364" s="384" t="s">
        <v>534</v>
      </c>
      <c r="C364" s="112" t="s">
        <v>794</v>
      </c>
      <c r="D364" s="443">
        <v>20</v>
      </c>
      <c r="E364" s="455">
        <v>1800</v>
      </c>
      <c r="F364" s="410">
        <v>36000</v>
      </c>
      <c r="G364" s="528">
        <v>36000</v>
      </c>
      <c r="H364" s="528"/>
      <c r="I364" s="528"/>
      <c r="J364" s="700">
        <v>36000</v>
      </c>
      <c r="K364" s="671"/>
      <c r="L364" s="198"/>
    </row>
    <row r="365" spans="1:12" s="167" customFormat="1" ht="24">
      <c r="A365" s="113">
        <v>349</v>
      </c>
      <c r="B365" s="384" t="s">
        <v>534</v>
      </c>
      <c r="C365" s="112" t="s">
        <v>795</v>
      </c>
      <c r="D365" s="443">
        <v>6</v>
      </c>
      <c r="E365" s="455">
        <v>100</v>
      </c>
      <c r="F365" s="410">
        <v>600</v>
      </c>
      <c r="G365" s="528">
        <v>600</v>
      </c>
      <c r="H365" s="528"/>
      <c r="I365" s="528"/>
      <c r="J365" s="700">
        <v>600</v>
      </c>
      <c r="K365" s="671"/>
      <c r="L365" s="198"/>
    </row>
    <row r="366" spans="1:12" s="167" customFormat="1" ht="12.75">
      <c r="A366" s="113">
        <v>349</v>
      </c>
      <c r="B366" s="384"/>
      <c r="C366" s="112" t="s">
        <v>796</v>
      </c>
      <c r="D366" s="443">
        <v>13</v>
      </c>
      <c r="E366" s="455">
        <v>1510</v>
      </c>
      <c r="F366" s="410">
        <v>19630</v>
      </c>
      <c r="G366" s="528">
        <v>19630</v>
      </c>
      <c r="H366" s="528"/>
      <c r="I366" s="528"/>
      <c r="J366" s="700">
        <v>19630</v>
      </c>
      <c r="K366" s="671"/>
      <c r="L366" s="198"/>
    </row>
    <row r="367" spans="1:12" s="165" customFormat="1" ht="12.75">
      <c r="A367" s="18" t="s">
        <v>574</v>
      </c>
      <c r="B367" s="125"/>
      <c r="C367" s="16"/>
      <c r="D367" s="712"/>
      <c r="E367" s="442"/>
      <c r="F367" s="412">
        <v>446130.02</v>
      </c>
      <c r="G367" s="404"/>
      <c r="H367" s="404"/>
      <c r="I367" s="404"/>
      <c r="J367" s="481">
        <v>446130.02</v>
      </c>
      <c r="K367" s="672"/>
      <c r="L367" s="225"/>
    </row>
    <row r="368" spans="1:12" s="167" customFormat="1" ht="12.75">
      <c r="A368" s="115">
        <v>351</v>
      </c>
      <c r="B368" s="384" t="s">
        <v>526</v>
      </c>
      <c r="C368" s="112" t="s">
        <v>575</v>
      </c>
      <c r="D368" s="443">
        <v>12</v>
      </c>
      <c r="E368" s="455">
        <v>300</v>
      </c>
      <c r="F368" s="435">
        <v>3600</v>
      </c>
      <c r="G368" s="528">
        <v>3600</v>
      </c>
      <c r="H368" s="528"/>
      <c r="I368" s="528"/>
      <c r="J368" s="700">
        <v>3600</v>
      </c>
      <c r="K368" s="671"/>
      <c r="L368" s="198"/>
    </row>
    <row r="369" spans="1:12" s="167" customFormat="1" ht="12.75">
      <c r="A369" s="115">
        <v>351</v>
      </c>
      <c r="B369" s="384" t="s">
        <v>166</v>
      </c>
      <c r="C369" s="112" t="s">
        <v>575</v>
      </c>
      <c r="D369" s="443">
        <v>1</v>
      </c>
      <c r="E369" s="455">
        <v>3000</v>
      </c>
      <c r="F369" s="435">
        <v>3000</v>
      </c>
      <c r="G369" s="528">
        <v>3000</v>
      </c>
      <c r="H369" s="528"/>
      <c r="I369" s="528"/>
      <c r="J369" s="700">
        <v>3000</v>
      </c>
      <c r="K369" s="671"/>
      <c r="L369" s="198"/>
    </row>
    <row r="370" spans="1:12" s="165" customFormat="1" ht="12.75">
      <c r="A370" s="21" t="s">
        <v>577</v>
      </c>
      <c r="B370" s="125"/>
      <c r="C370" s="16"/>
      <c r="D370" s="436"/>
      <c r="E370" s="437"/>
      <c r="F370" s="412">
        <v>6600</v>
      </c>
      <c r="G370" s="404"/>
      <c r="H370" s="404"/>
      <c r="I370" s="404"/>
      <c r="J370" s="481">
        <v>6600</v>
      </c>
      <c r="K370" s="672"/>
      <c r="L370" s="225"/>
    </row>
    <row r="371" spans="1:12" s="167" customFormat="1" ht="12.75">
      <c r="A371" s="113">
        <v>352</v>
      </c>
      <c r="B371" s="384" t="s">
        <v>541</v>
      </c>
      <c r="C371" s="112" t="s">
        <v>578</v>
      </c>
      <c r="D371" s="443">
        <v>1</v>
      </c>
      <c r="E371" s="435">
        <v>7600</v>
      </c>
      <c r="F371" s="435">
        <v>7600</v>
      </c>
      <c r="G371" s="528">
        <v>7600</v>
      </c>
      <c r="H371" s="528"/>
      <c r="I371" s="528"/>
      <c r="J371" s="700">
        <v>7600</v>
      </c>
      <c r="K371" s="671"/>
      <c r="L371" s="198"/>
    </row>
    <row r="372" spans="1:12" s="167" customFormat="1" ht="12.75">
      <c r="A372" s="113">
        <v>352</v>
      </c>
      <c r="B372" s="384" t="s">
        <v>541</v>
      </c>
      <c r="C372" s="112" t="s">
        <v>579</v>
      </c>
      <c r="D372" s="443">
        <v>1</v>
      </c>
      <c r="E372" s="435">
        <v>7600</v>
      </c>
      <c r="F372" s="435">
        <v>7600</v>
      </c>
      <c r="G372" s="528">
        <v>7600</v>
      </c>
      <c r="H372" s="528"/>
      <c r="I372" s="528"/>
      <c r="J372" s="700">
        <v>7600</v>
      </c>
      <c r="K372" s="671"/>
      <c r="L372" s="198"/>
    </row>
    <row r="373" spans="1:12" s="165" customFormat="1" ht="12.75">
      <c r="A373" s="18" t="s">
        <v>580</v>
      </c>
      <c r="B373" s="125"/>
      <c r="C373" s="16"/>
      <c r="D373" s="436"/>
      <c r="E373" s="437"/>
      <c r="F373" s="412">
        <v>15200</v>
      </c>
      <c r="G373" s="404"/>
      <c r="H373" s="404"/>
      <c r="I373" s="404"/>
      <c r="J373" s="481">
        <v>15200</v>
      </c>
      <c r="K373" s="672"/>
      <c r="L373" s="225"/>
    </row>
    <row r="374" spans="1:12" s="167" customFormat="1" ht="12.75">
      <c r="A374" s="113">
        <v>353</v>
      </c>
      <c r="B374" s="384" t="s">
        <v>581</v>
      </c>
      <c r="C374" s="112" t="s">
        <v>582</v>
      </c>
      <c r="D374" s="443">
        <v>2685</v>
      </c>
      <c r="E374" s="410">
        <v>0.2</v>
      </c>
      <c r="F374" s="435">
        <v>537</v>
      </c>
      <c r="G374" s="528">
        <v>537</v>
      </c>
      <c r="H374" s="528"/>
      <c r="I374" s="528"/>
      <c r="J374" s="700">
        <v>537</v>
      </c>
      <c r="K374" s="671"/>
      <c r="L374" s="198"/>
    </row>
    <row r="375" spans="1:12" s="167" customFormat="1" ht="12.75">
      <c r="A375" s="113">
        <v>353</v>
      </c>
      <c r="B375" s="384" t="s">
        <v>169</v>
      </c>
      <c r="C375" s="112" t="s">
        <v>583</v>
      </c>
      <c r="D375" s="443">
        <v>17</v>
      </c>
      <c r="E375" s="435">
        <v>1007</v>
      </c>
      <c r="F375" s="435">
        <v>17119</v>
      </c>
      <c r="G375" s="528">
        <v>17119</v>
      </c>
      <c r="H375" s="528"/>
      <c r="I375" s="528"/>
      <c r="J375" s="700">
        <v>17119</v>
      </c>
      <c r="K375" s="671"/>
      <c r="L375" s="198"/>
    </row>
    <row r="376" spans="1:12" s="167" customFormat="1" ht="12.75">
      <c r="A376" s="113">
        <v>353</v>
      </c>
      <c r="B376" s="384"/>
      <c r="C376" s="112" t="s">
        <v>583</v>
      </c>
      <c r="D376" s="443">
        <v>2</v>
      </c>
      <c r="E376" s="435">
        <v>10000</v>
      </c>
      <c r="F376" s="435">
        <v>20000</v>
      </c>
      <c r="G376" s="528">
        <v>20000</v>
      </c>
      <c r="H376" s="528"/>
      <c r="I376" s="528"/>
      <c r="J376" s="700">
        <v>20000</v>
      </c>
      <c r="K376" s="671"/>
      <c r="L376" s="198"/>
    </row>
    <row r="377" spans="1:12" s="167" customFormat="1" ht="12.75">
      <c r="A377" s="123">
        <v>353</v>
      </c>
      <c r="B377" s="394" t="s">
        <v>526</v>
      </c>
      <c r="C377" s="122" t="s">
        <v>584</v>
      </c>
      <c r="D377" s="443">
        <v>6</v>
      </c>
      <c r="E377" s="435">
        <v>12833.333333333334</v>
      </c>
      <c r="F377" s="435">
        <v>77000</v>
      </c>
      <c r="G377" s="528">
        <v>77000</v>
      </c>
      <c r="H377" s="528"/>
      <c r="I377" s="528"/>
      <c r="J377" s="700">
        <v>77000</v>
      </c>
      <c r="K377" s="671"/>
      <c r="L377" s="198"/>
    </row>
    <row r="378" spans="1:12" s="165" customFormat="1" ht="12.75">
      <c r="A378" s="18" t="s">
        <v>585</v>
      </c>
      <c r="B378" s="125"/>
      <c r="C378" s="16"/>
      <c r="D378" s="436"/>
      <c r="E378" s="437"/>
      <c r="F378" s="412">
        <v>114656</v>
      </c>
      <c r="G378" s="404"/>
      <c r="H378" s="404"/>
      <c r="I378" s="404"/>
      <c r="J378" s="481">
        <v>114656</v>
      </c>
      <c r="K378" s="672"/>
      <c r="L378" s="225"/>
    </row>
    <row r="379" spans="1:12" s="167" customFormat="1" ht="12.75">
      <c r="A379" s="113">
        <v>354</v>
      </c>
      <c r="B379" s="384" t="s">
        <v>534</v>
      </c>
      <c r="C379" s="112" t="s">
        <v>586</v>
      </c>
      <c r="D379" s="443">
        <v>96</v>
      </c>
      <c r="E379" s="556">
        <v>1462.5</v>
      </c>
      <c r="F379" s="435">
        <v>140400</v>
      </c>
      <c r="G379" s="528">
        <v>140400</v>
      </c>
      <c r="H379" s="528"/>
      <c r="I379" s="528"/>
      <c r="J379" s="700">
        <v>140400</v>
      </c>
      <c r="K379" s="671"/>
      <c r="L379" s="198"/>
    </row>
    <row r="380" spans="1:12" s="167" customFormat="1" ht="12.75">
      <c r="A380" s="113">
        <v>354</v>
      </c>
      <c r="B380" s="384" t="s">
        <v>534</v>
      </c>
      <c r="C380" s="112" t="s">
        <v>587</v>
      </c>
      <c r="D380" s="443">
        <v>24</v>
      </c>
      <c r="E380" s="556">
        <v>1700</v>
      </c>
      <c r="F380" s="435">
        <v>40800</v>
      </c>
      <c r="G380" s="528">
        <v>40800</v>
      </c>
      <c r="H380" s="528"/>
      <c r="I380" s="528"/>
      <c r="J380" s="700">
        <v>40800</v>
      </c>
      <c r="K380" s="671"/>
      <c r="L380" s="198"/>
    </row>
    <row r="381" spans="1:12" s="165" customFormat="1" ht="12.75">
      <c r="A381" s="18" t="s">
        <v>588</v>
      </c>
      <c r="B381" s="125"/>
      <c r="C381" s="16"/>
      <c r="D381" s="432"/>
      <c r="E381" s="101"/>
      <c r="F381" s="412">
        <v>181200</v>
      </c>
      <c r="G381" s="404"/>
      <c r="H381" s="404"/>
      <c r="I381" s="404"/>
      <c r="J381" s="481">
        <v>181200</v>
      </c>
      <c r="K381" s="672"/>
      <c r="L381" s="225"/>
    </row>
    <row r="382" spans="1:12" s="167" customFormat="1" ht="24">
      <c r="A382" s="113">
        <v>355</v>
      </c>
      <c r="B382" s="384" t="s">
        <v>541</v>
      </c>
      <c r="C382" s="112" t="s">
        <v>590</v>
      </c>
      <c r="D382" s="443">
        <v>12</v>
      </c>
      <c r="E382" s="435">
        <v>550</v>
      </c>
      <c r="F382" s="435">
        <v>6600</v>
      </c>
      <c r="G382" s="528">
        <v>6600</v>
      </c>
      <c r="H382" s="528"/>
      <c r="I382" s="528"/>
      <c r="J382" s="700">
        <v>6600</v>
      </c>
      <c r="K382" s="671"/>
      <c r="L382" s="198"/>
    </row>
    <row r="383" spans="1:12" s="165" customFormat="1" ht="12.75">
      <c r="A383" s="18" t="s">
        <v>593</v>
      </c>
      <c r="B383" s="125"/>
      <c r="C383" s="16"/>
      <c r="D383" s="436"/>
      <c r="E383" s="437"/>
      <c r="F383" s="412">
        <v>6600</v>
      </c>
      <c r="G383" s="404"/>
      <c r="H383" s="404"/>
      <c r="I383" s="404"/>
      <c r="J383" s="481">
        <v>6600</v>
      </c>
      <c r="K383" s="672"/>
      <c r="L383" s="225"/>
    </row>
    <row r="384" spans="1:12" s="167" customFormat="1" ht="12.75">
      <c r="A384" s="113">
        <v>356</v>
      </c>
      <c r="B384" s="384" t="s">
        <v>541</v>
      </c>
      <c r="C384" s="112" t="s">
        <v>594</v>
      </c>
      <c r="D384" s="443">
        <v>12</v>
      </c>
      <c r="E384" s="435">
        <v>3700</v>
      </c>
      <c r="F384" s="435">
        <v>44400</v>
      </c>
      <c r="G384" s="528">
        <v>44400</v>
      </c>
      <c r="H384" s="528"/>
      <c r="I384" s="528"/>
      <c r="J384" s="700">
        <v>44400</v>
      </c>
      <c r="K384" s="671"/>
      <c r="L384" s="198"/>
    </row>
    <row r="385" spans="1:12" s="305" customFormat="1" ht="12.75">
      <c r="A385" s="18" t="s">
        <v>595</v>
      </c>
      <c r="B385" s="125"/>
      <c r="C385" s="16"/>
      <c r="D385" s="436"/>
      <c r="E385" s="437"/>
      <c r="F385" s="412">
        <v>44400</v>
      </c>
      <c r="G385" s="404"/>
      <c r="H385" s="404"/>
      <c r="I385" s="404"/>
      <c r="J385" s="481">
        <v>44400</v>
      </c>
      <c r="K385" s="674"/>
      <c r="L385" s="356"/>
    </row>
    <row r="386" spans="1:12" s="305" customFormat="1" ht="12.75">
      <c r="A386" s="113">
        <v>359</v>
      </c>
      <c r="B386" s="384" t="s">
        <v>166</v>
      </c>
      <c r="C386" s="112" t="s">
        <v>881</v>
      </c>
      <c r="D386" s="443">
        <v>1</v>
      </c>
      <c r="E386" s="435">
        <v>4634195</v>
      </c>
      <c r="F386" s="410">
        <f>D386*E386</f>
        <v>4634195</v>
      </c>
      <c r="G386" s="404"/>
      <c r="H386" s="404"/>
      <c r="I386" s="528">
        <v>4634195</v>
      </c>
      <c r="J386" s="700">
        <v>4634195</v>
      </c>
      <c r="K386" s="674"/>
      <c r="L386" s="356"/>
    </row>
    <row r="387" spans="1:12" s="305" customFormat="1" ht="12.75">
      <c r="A387" s="18" t="s">
        <v>880</v>
      </c>
      <c r="B387" s="125"/>
      <c r="C387" s="16"/>
      <c r="D387" s="436"/>
      <c r="E387" s="437"/>
      <c r="F387" s="412">
        <f>SUM(F386)</f>
        <v>4634195</v>
      </c>
      <c r="G387" s="404"/>
      <c r="H387" s="404"/>
      <c r="I387" s="404"/>
      <c r="J387" s="481">
        <f>SUM(J386)</f>
        <v>4634195</v>
      </c>
      <c r="K387" s="674"/>
      <c r="L387" s="356"/>
    </row>
    <row r="388" spans="1:12" s="119" customFormat="1" ht="12.75">
      <c r="A388" s="113">
        <v>371</v>
      </c>
      <c r="B388" s="384" t="s">
        <v>534</v>
      </c>
      <c r="C388" s="112" t="s">
        <v>596</v>
      </c>
      <c r="D388" s="443">
        <v>1093</v>
      </c>
      <c r="E388" s="419">
        <v>1100</v>
      </c>
      <c r="F388" s="410">
        <v>1202300</v>
      </c>
      <c r="G388" s="528">
        <v>1202300</v>
      </c>
      <c r="H388" s="528"/>
      <c r="I388" s="528"/>
      <c r="J388" s="700">
        <v>1202300</v>
      </c>
      <c r="K388" s="673"/>
      <c r="L388" s="355"/>
    </row>
    <row r="389" spans="1:12" s="167" customFormat="1" ht="12.75">
      <c r="A389" s="113">
        <v>371</v>
      </c>
      <c r="B389" s="384" t="s">
        <v>597</v>
      </c>
      <c r="C389" s="112" t="s">
        <v>598</v>
      </c>
      <c r="D389" s="443">
        <v>120</v>
      </c>
      <c r="E389" s="419">
        <v>2400</v>
      </c>
      <c r="F389" s="410">
        <v>288000</v>
      </c>
      <c r="G389" s="528">
        <v>288000</v>
      </c>
      <c r="H389" s="528"/>
      <c r="I389" s="528"/>
      <c r="J389" s="700">
        <v>288000</v>
      </c>
      <c r="K389" s="671"/>
      <c r="L389" s="198"/>
    </row>
    <row r="390" spans="1:12" s="167" customFormat="1" ht="12.75">
      <c r="A390" s="113">
        <v>371</v>
      </c>
      <c r="B390" s="384" t="s">
        <v>534</v>
      </c>
      <c r="C390" s="112" t="s">
        <v>599</v>
      </c>
      <c r="D390" s="443">
        <v>456</v>
      </c>
      <c r="E390" s="419">
        <v>280</v>
      </c>
      <c r="F390" s="410">
        <v>127680</v>
      </c>
      <c r="G390" s="528">
        <v>127680</v>
      </c>
      <c r="H390" s="528"/>
      <c r="I390" s="528"/>
      <c r="J390" s="700">
        <v>127680</v>
      </c>
      <c r="K390" s="671"/>
      <c r="L390" s="198"/>
    </row>
    <row r="391" spans="1:12" s="167" customFormat="1" ht="12.75">
      <c r="A391" s="185">
        <v>371</v>
      </c>
      <c r="B391" s="384" t="s">
        <v>534</v>
      </c>
      <c r="C391" s="112" t="s">
        <v>596</v>
      </c>
      <c r="D391" s="695">
        <v>30</v>
      </c>
      <c r="E391" s="419">
        <v>1200</v>
      </c>
      <c r="F391" s="435">
        <v>36000</v>
      </c>
      <c r="G391" s="528">
        <v>36000</v>
      </c>
      <c r="H391" s="528"/>
      <c r="I391" s="528"/>
      <c r="J391" s="700">
        <v>36000</v>
      </c>
      <c r="K391" s="671"/>
      <c r="L391" s="198"/>
    </row>
    <row r="392" spans="1:12" s="167" customFormat="1" ht="12.75">
      <c r="A392" s="185">
        <v>371</v>
      </c>
      <c r="B392" s="384" t="s">
        <v>597</v>
      </c>
      <c r="C392" s="112" t="s">
        <v>598</v>
      </c>
      <c r="D392" s="695">
        <v>5</v>
      </c>
      <c r="E392" s="419">
        <v>10000</v>
      </c>
      <c r="F392" s="435">
        <v>50000</v>
      </c>
      <c r="G392" s="528">
        <v>50000</v>
      </c>
      <c r="H392" s="528"/>
      <c r="I392" s="528"/>
      <c r="J392" s="700">
        <v>50000</v>
      </c>
      <c r="K392" s="671"/>
      <c r="L392" s="198"/>
    </row>
    <row r="393" spans="1:12" s="165" customFormat="1" ht="12.75">
      <c r="A393" s="18" t="s">
        <v>600</v>
      </c>
      <c r="B393" s="125"/>
      <c r="C393" s="16"/>
      <c r="D393" s="438"/>
      <c r="E393" s="439"/>
      <c r="F393" s="412">
        <v>1703980</v>
      </c>
      <c r="G393" s="404"/>
      <c r="H393" s="404"/>
      <c r="I393" s="404"/>
      <c r="J393" s="481">
        <v>1703980</v>
      </c>
      <c r="K393" s="672"/>
      <c r="L393" s="225"/>
    </row>
    <row r="394" spans="1:12" s="167" customFormat="1" ht="12.75">
      <c r="A394" s="113">
        <v>372</v>
      </c>
      <c r="B394" s="384" t="s">
        <v>601</v>
      </c>
      <c r="C394" s="112" t="s">
        <v>602</v>
      </c>
      <c r="D394" s="443">
        <v>4792.5</v>
      </c>
      <c r="E394" s="419">
        <v>280</v>
      </c>
      <c r="F394" s="410">
        <v>1341900</v>
      </c>
      <c r="G394" s="528">
        <v>1341900</v>
      </c>
      <c r="H394" s="528"/>
      <c r="I394" s="528"/>
      <c r="J394" s="700">
        <v>1341900</v>
      </c>
      <c r="K394" s="671"/>
      <c r="L394" s="198"/>
    </row>
    <row r="395" spans="1:12" s="167" customFormat="1" ht="12.75">
      <c r="A395" s="113">
        <v>372</v>
      </c>
      <c r="B395" s="384" t="s">
        <v>541</v>
      </c>
      <c r="C395" s="112" t="s">
        <v>603</v>
      </c>
      <c r="D395" s="443">
        <v>739</v>
      </c>
      <c r="E395" s="419">
        <v>900</v>
      </c>
      <c r="F395" s="410">
        <v>665100</v>
      </c>
      <c r="G395" s="528">
        <v>665100</v>
      </c>
      <c r="H395" s="528"/>
      <c r="I395" s="528"/>
      <c r="J395" s="700">
        <v>665100</v>
      </c>
      <c r="K395" s="671"/>
      <c r="L395" s="198"/>
    </row>
    <row r="396" spans="1:12" s="165" customFormat="1" ht="12.75">
      <c r="A396" s="18" t="s">
        <v>604</v>
      </c>
      <c r="B396" s="125"/>
      <c r="C396" s="16"/>
      <c r="D396" s="438"/>
      <c r="E396" s="439"/>
      <c r="F396" s="412">
        <v>2007000</v>
      </c>
      <c r="G396" s="404"/>
      <c r="H396" s="404"/>
      <c r="I396" s="404"/>
      <c r="J396" s="481">
        <v>2007000</v>
      </c>
      <c r="K396" s="672"/>
      <c r="L396" s="225"/>
    </row>
    <row r="397" spans="1:12" s="167" customFormat="1" ht="12.75">
      <c r="A397" s="113">
        <v>379</v>
      </c>
      <c r="B397" s="384" t="s">
        <v>605</v>
      </c>
      <c r="C397" s="112" t="s">
        <v>606</v>
      </c>
      <c r="D397" s="443">
        <v>18000</v>
      </c>
      <c r="E397" s="419">
        <v>0.51</v>
      </c>
      <c r="F397" s="410">
        <v>9180</v>
      </c>
      <c r="G397" s="528">
        <v>9180</v>
      </c>
      <c r="H397" s="528"/>
      <c r="I397" s="528"/>
      <c r="J397" s="700">
        <v>9180</v>
      </c>
      <c r="K397" s="671"/>
      <c r="L397" s="198"/>
    </row>
    <row r="398" spans="1:12" s="167" customFormat="1" ht="12.75">
      <c r="A398" s="113">
        <v>379</v>
      </c>
      <c r="B398" s="384" t="s">
        <v>605</v>
      </c>
      <c r="C398" s="112" t="s">
        <v>607</v>
      </c>
      <c r="D398" s="443">
        <v>84053</v>
      </c>
      <c r="E398" s="410">
        <v>0.59</v>
      </c>
      <c r="F398" s="410">
        <v>49591.27</v>
      </c>
      <c r="G398" s="528">
        <v>49591.27</v>
      </c>
      <c r="H398" s="528"/>
      <c r="I398" s="528"/>
      <c r="J398" s="700">
        <v>49591.27</v>
      </c>
      <c r="K398" s="671"/>
      <c r="L398" s="198"/>
    </row>
    <row r="399" spans="1:12" s="165" customFormat="1" ht="12.75">
      <c r="A399" s="18" t="s">
        <v>608</v>
      </c>
      <c r="B399" s="125"/>
      <c r="C399" s="16"/>
      <c r="D399" s="436"/>
      <c r="E399" s="437"/>
      <c r="F399" s="412">
        <v>58771.27</v>
      </c>
      <c r="G399" s="404"/>
      <c r="H399" s="404"/>
      <c r="I399" s="404"/>
      <c r="J399" s="481">
        <v>58771.27</v>
      </c>
      <c r="K399" s="672"/>
      <c r="L399" s="225"/>
    </row>
    <row r="400" spans="1:12" s="167" customFormat="1" ht="12.75">
      <c r="A400" s="113">
        <v>383</v>
      </c>
      <c r="B400" s="384" t="s">
        <v>534</v>
      </c>
      <c r="C400" s="112" t="s">
        <v>609</v>
      </c>
      <c r="D400" s="443">
        <v>2168</v>
      </c>
      <c r="E400" s="410">
        <v>5.625</v>
      </c>
      <c r="F400" s="410">
        <v>12195</v>
      </c>
      <c r="G400" s="528">
        <v>12195</v>
      </c>
      <c r="H400" s="528"/>
      <c r="I400" s="528"/>
      <c r="J400" s="700">
        <v>12195</v>
      </c>
      <c r="K400" s="671"/>
      <c r="L400" s="198"/>
    </row>
    <row r="401" spans="1:12" s="167" customFormat="1" ht="12.75">
      <c r="A401" s="185">
        <v>383</v>
      </c>
      <c r="B401" s="449" t="s">
        <v>534</v>
      </c>
      <c r="C401" s="186" t="s">
        <v>797</v>
      </c>
      <c r="D401" s="443">
        <v>27</v>
      </c>
      <c r="E401" s="435">
        <v>80</v>
      </c>
      <c r="F401" s="435">
        <v>2160</v>
      </c>
      <c r="G401" s="528">
        <v>2160</v>
      </c>
      <c r="H401" s="528"/>
      <c r="I401" s="528"/>
      <c r="J401" s="700">
        <v>2160</v>
      </c>
      <c r="K401" s="671"/>
      <c r="L401" s="198"/>
    </row>
    <row r="402" spans="1:12" s="165" customFormat="1" ht="12.75">
      <c r="A402" s="18" t="s">
        <v>610</v>
      </c>
      <c r="B402" s="125"/>
      <c r="C402" s="16"/>
      <c r="D402" s="436"/>
      <c r="E402" s="437"/>
      <c r="F402" s="412">
        <v>14355</v>
      </c>
      <c r="G402" s="404"/>
      <c r="H402" s="404"/>
      <c r="I402" s="404"/>
      <c r="J402" s="481">
        <v>14355</v>
      </c>
      <c r="K402" s="672"/>
      <c r="L402" s="225"/>
    </row>
    <row r="403" spans="1:12" s="167" customFormat="1" ht="24" customHeight="1">
      <c r="A403" s="113">
        <v>389</v>
      </c>
      <c r="B403" s="384" t="s">
        <v>534</v>
      </c>
      <c r="C403" s="112" t="s">
        <v>611</v>
      </c>
      <c r="D403" s="443">
        <v>72</v>
      </c>
      <c r="E403" s="435">
        <v>1800</v>
      </c>
      <c r="F403" s="435">
        <v>129600</v>
      </c>
      <c r="G403" s="715">
        <v>129600</v>
      </c>
      <c r="H403" s="715"/>
      <c r="I403" s="715"/>
      <c r="J403" s="716">
        <v>129600</v>
      </c>
      <c r="K403" s="671"/>
      <c r="L403" s="198"/>
    </row>
    <row r="404" spans="1:12" s="165" customFormat="1" ht="12.75">
      <c r="A404" s="18" t="s">
        <v>612</v>
      </c>
      <c r="B404" s="125"/>
      <c r="C404" s="16"/>
      <c r="D404" s="436"/>
      <c r="E404" s="437"/>
      <c r="F404" s="412">
        <v>129600</v>
      </c>
      <c r="G404" s="404"/>
      <c r="H404" s="404"/>
      <c r="I404" s="404"/>
      <c r="J404" s="481">
        <v>129600</v>
      </c>
      <c r="K404" s="672"/>
      <c r="L404" s="225"/>
    </row>
    <row r="405" spans="1:12" s="167" customFormat="1" ht="12.75">
      <c r="A405" s="113">
        <v>393</v>
      </c>
      <c r="B405" s="384" t="s">
        <v>541</v>
      </c>
      <c r="C405" s="112" t="s">
        <v>613</v>
      </c>
      <c r="D405" s="443">
        <v>12</v>
      </c>
      <c r="E405" s="435">
        <v>10000</v>
      </c>
      <c r="F405" s="435">
        <v>120000</v>
      </c>
      <c r="G405" s="528">
        <v>120000</v>
      </c>
      <c r="H405" s="528"/>
      <c r="I405" s="528"/>
      <c r="J405" s="700">
        <v>120000</v>
      </c>
      <c r="K405" s="671"/>
      <c r="L405" s="198"/>
    </row>
    <row r="406" spans="1:12" s="165" customFormat="1" ht="13.5" thickBot="1">
      <c r="A406" s="120" t="s">
        <v>615</v>
      </c>
      <c r="B406" s="395"/>
      <c r="C406" s="121"/>
      <c r="D406" s="444"/>
      <c r="E406" s="445"/>
      <c r="F406" s="446">
        <v>120000</v>
      </c>
      <c r="G406" s="424"/>
      <c r="H406" s="424"/>
      <c r="I406" s="424"/>
      <c r="J406" s="706">
        <v>120000</v>
      </c>
      <c r="K406" s="672"/>
      <c r="L406" s="225"/>
    </row>
    <row r="407" spans="1:12" s="165" customFormat="1" ht="19.5" customHeight="1" thickBot="1">
      <c r="A407" s="166"/>
      <c r="B407" s="28"/>
      <c r="C407" s="29"/>
      <c r="D407" s="37"/>
      <c r="E407" s="204"/>
      <c r="F407" s="204"/>
      <c r="G407" s="225"/>
      <c r="H407" s="225"/>
      <c r="I407" s="225"/>
      <c r="J407" s="225"/>
      <c r="K407" s="672"/>
      <c r="L407" s="225"/>
    </row>
    <row r="408" spans="1:12" s="105" customFormat="1" ht="24.75" customHeight="1" thickBot="1">
      <c r="A408" s="815" t="s">
        <v>616</v>
      </c>
      <c r="B408" s="816"/>
      <c r="C408" s="816"/>
      <c r="D408" s="816"/>
      <c r="E408" s="816"/>
      <c r="F408" s="96">
        <f>SUM(F406+F404+F402+F399+F396+F393+F385+F383+F381+F378+F373+F370+F367+F362+F360+F357+F355+F353+F351+F346+F343+F340+F338+F336+F332+F329+F326+F322+F320+F387)</f>
        <v>10701513.19909091</v>
      </c>
      <c r="G408" s="96">
        <f>SUM(G319:G406)</f>
        <v>6067318.199090909</v>
      </c>
      <c r="H408" s="96">
        <f>SUM(H319:H406)</f>
        <v>0</v>
      </c>
      <c r="I408" s="96">
        <f>SUM(I319:I406)</f>
        <v>4634195</v>
      </c>
      <c r="J408" s="96">
        <f>SUM(J406+J404+J402+J399+J396+J393+J385+J383+J381+J378+J373+J370+J367+J362+J360+J357+J355+J353+J351+J346+J343+J340+J338+J336+J332+J329+J326+J322+J320+J387)</f>
        <v>10701513.19909091</v>
      </c>
      <c r="K408" s="679"/>
      <c r="L408" s="223"/>
    </row>
    <row r="409" spans="1:12" s="165" customFormat="1" ht="19.5" customHeight="1" thickBot="1">
      <c r="A409" s="166"/>
      <c r="B409" s="28"/>
      <c r="C409" s="29"/>
      <c r="D409" s="37"/>
      <c r="E409" s="204"/>
      <c r="F409" s="204"/>
      <c r="G409" s="225"/>
      <c r="H409" s="225"/>
      <c r="I409" s="225"/>
      <c r="J409" s="225"/>
      <c r="K409" s="672"/>
      <c r="L409" s="225"/>
    </row>
    <row r="410" spans="1:12" s="167" customFormat="1" ht="31.5" customHeight="1" thickBot="1">
      <c r="A410" s="264" t="s">
        <v>617</v>
      </c>
      <c r="B410" s="300"/>
      <c r="C410" s="301"/>
      <c r="D410" s="37"/>
      <c r="E410" s="204"/>
      <c r="F410" s="204"/>
      <c r="G410" s="198"/>
      <c r="H410" s="198"/>
      <c r="I410" s="198"/>
      <c r="J410" s="198"/>
      <c r="K410" s="671"/>
      <c r="L410" s="198"/>
    </row>
    <row r="411" spans="1:12" s="167" customFormat="1" ht="12.75">
      <c r="A411" s="467">
        <v>431</v>
      </c>
      <c r="B411" s="468" t="s">
        <v>169</v>
      </c>
      <c r="C411" s="469" t="s">
        <v>618</v>
      </c>
      <c r="D411" s="717">
        <v>113</v>
      </c>
      <c r="E411" s="698">
        <v>511.5</v>
      </c>
      <c r="F411" s="521">
        <v>57799.5</v>
      </c>
      <c r="G411" s="698">
        <v>57799.5</v>
      </c>
      <c r="H411" s="698"/>
      <c r="I411" s="698"/>
      <c r="J411" s="699">
        <v>57799.5</v>
      </c>
      <c r="K411" s="671"/>
      <c r="L411" s="198"/>
    </row>
    <row r="412" spans="1:12" s="167" customFormat="1" ht="12.75">
      <c r="A412" s="113">
        <v>431</v>
      </c>
      <c r="B412" s="384" t="s">
        <v>169</v>
      </c>
      <c r="C412" s="112" t="s">
        <v>619</v>
      </c>
      <c r="D412" s="573">
        <v>5</v>
      </c>
      <c r="E412" s="528">
        <v>3150</v>
      </c>
      <c r="F412" s="451">
        <v>15750</v>
      </c>
      <c r="G412" s="528">
        <v>15750</v>
      </c>
      <c r="H412" s="528"/>
      <c r="I412" s="528"/>
      <c r="J412" s="700">
        <v>15750</v>
      </c>
      <c r="K412" s="671"/>
      <c r="L412" s="198"/>
    </row>
    <row r="413" spans="1:12" s="165" customFormat="1" ht="12.75">
      <c r="A413" s="21" t="s">
        <v>620</v>
      </c>
      <c r="B413" s="125"/>
      <c r="C413" s="16"/>
      <c r="D413" s="478"/>
      <c r="E413" s="404"/>
      <c r="F413" s="453">
        <f>SUM(F411:F412)</f>
        <v>73549.5</v>
      </c>
      <c r="G413" s="404"/>
      <c r="H413" s="404"/>
      <c r="I413" s="404"/>
      <c r="J413" s="481">
        <v>73549.5</v>
      </c>
      <c r="K413" s="672"/>
      <c r="L413" s="225"/>
    </row>
    <row r="414" spans="1:12" s="167" customFormat="1" ht="12.75">
      <c r="A414" s="113">
        <v>432</v>
      </c>
      <c r="B414" s="384" t="s">
        <v>169</v>
      </c>
      <c r="C414" s="112" t="s">
        <v>621</v>
      </c>
      <c r="D414" s="573">
        <v>1</v>
      </c>
      <c r="E414" s="528">
        <v>125000</v>
      </c>
      <c r="F414" s="451">
        <v>125000</v>
      </c>
      <c r="G414" s="528">
        <v>125000</v>
      </c>
      <c r="H414" s="528"/>
      <c r="I414" s="528"/>
      <c r="J414" s="700">
        <v>125000</v>
      </c>
      <c r="K414" s="671"/>
      <c r="L414" s="198"/>
    </row>
    <row r="415" spans="1:12" s="167" customFormat="1" ht="12.75">
      <c r="A415" s="113">
        <v>432</v>
      </c>
      <c r="B415" s="384" t="s">
        <v>166</v>
      </c>
      <c r="C415" s="112" t="s">
        <v>882</v>
      </c>
      <c r="D415" s="573">
        <v>1</v>
      </c>
      <c r="E415" s="528">
        <v>5262088</v>
      </c>
      <c r="F415" s="451">
        <f>D415*E415</f>
        <v>5262088</v>
      </c>
      <c r="G415" s="528"/>
      <c r="H415" s="528"/>
      <c r="I415" s="528">
        <v>5262088</v>
      </c>
      <c r="J415" s="700">
        <v>5262088</v>
      </c>
      <c r="K415" s="671"/>
      <c r="L415" s="198"/>
    </row>
    <row r="416" spans="1:12" s="165" customFormat="1" ht="12.75">
      <c r="A416" s="18" t="s">
        <v>622</v>
      </c>
      <c r="B416" s="125"/>
      <c r="C416" s="16"/>
      <c r="D416" s="478"/>
      <c r="E416" s="404"/>
      <c r="F416" s="453">
        <f>SUM(F414:F415)</f>
        <v>5387088</v>
      </c>
      <c r="G416" s="404"/>
      <c r="H416" s="404"/>
      <c r="I416" s="404"/>
      <c r="J416" s="481">
        <f>SUM(J414:J415)</f>
        <v>5387088</v>
      </c>
      <c r="K416" s="672"/>
      <c r="L416" s="225"/>
    </row>
    <row r="417" spans="1:12" s="167" customFormat="1" ht="18" customHeight="1">
      <c r="A417" s="113">
        <v>433</v>
      </c>
      <c r="B417" s="384" t="s">
        <v>169</v>
      </c>
      <c r="C417" s="112" t="s">
        <v>623</v>
      </c>
      <c r="D417" s="573">
        <v>9</v>
      </c>
      <c r="E417" s="528">
        <v>1375</v>
      </c>
      <c r="F417" s="451">
        <v>12375</v>
      </c>
      <c r="G417" s="528">
        <v>12375</v>
      </c>
      <c r="H417" s="528"/>
      <c r="I417" s="528"/>
      <c r="J417" s="700">
        <v>12375</v>
      </c>
      <c r="K417" s="671"/>
      <c r="L417" s="198"/>
    </row>
    <row r="418" spans="1:12" s="167" customFormat="1" ht="12.75">
      <c r="A418" s="113">
        <v>433</v>
      </c>
      <c r="B418" s="384" t="s">
        <v>169</v>
      </c>
      <c r="C418" s="112" t="s">
        <v>624</v>
      </c>
      <c r="D418" s="573">
        <v>4</v>
      </c>
      <c r="E418" s="528">
        <v>15750</v>
      </c>
      <c r="F418" s="451">
        <v>63000</v>
      </c>
      <c r="G418" s="528">
        <v>63000</v>
      </c>
      <c r="H418" s="528"/>
      <c r="I418" s="528"/>
      <c r="J418" s="700">
        <v>63000</v>
      </c>
      <c r="K418" s="671"/>
      <c r="L418" s="198"/>
    </row>
    <row r="419" spans="1:12" s="167" customFormat="1" ht="12.75">
      <c r="A419" s="113">
        <v>433</v>
      </c>
      <c r="B419" s="384" t="s">
        <v>169</v>
      </c>
      <c r="C419" s="112" t="s">
        <v>625</v>
      </c>
      <c r="D419" s="573">
        <v>1</v>
      </c>
      <c r="E419" s="528">
        <v>8100</v>
      </c>
      <c r="F419" s="451">
        <v>8100</v>
      </c>
      <c r="G419" s="528">
        <v>8100</v>
      </c>
      <c r="H419" s="528"/>
      <c r="I419" s="528"/>
      <c r="J419" s="700">
        <v>8100</v>
      </c>
      <c r="K419" s="671"/>
      <c r="L419" s="198"/>
    </row>
    <row r="420" spans="1:12" s="167" customFormat="1" ht="12.75">
      <c r="A420" s="185">
        <v>433</v>
      </c>
      <c r="B420" s="449" t="s">
        <v>169</v>
      </c>
      <c r="C420" s="186" t="s">
        <v>625</v>
      </c>
      <c r="D420" s="573">
        <v>1</v>
      </c>
      <c r="E420" s="528">
        <v>4000</v>
      </c>
      <c r="F420" s="455">
        <v>4000</v>
      </c>
      <c r="G420" s="528">
        <v>4000</v>
      </c>
      <c r="H420" s="528"/>
      <c r="I420" s="528"/>
      <c r="J420" s="700">
        <v>4000</v>
      </c>
      <c r="K420" s="671"/>
      <c r="L420" s="198"/>
    </row>
    <row r="421" spans="1:12" s="167" customFormat="1" ht="12.75">
      <c r="A421" s="113">
        <v>434</v>
      </c>
      <c r="B421" s="384" t="s">
        <v>169</v>
      </c>
      <c r="C421" s="112" t="s">
        <v>626</v>
      </c>
      <c r="D421" s="573">
        <v>1</v>
      </c>
      <c r="E421" s="528">
        <v>1600</v>
      </c>
      <c r="F421" s="451">
        <v>1600</v>
      </c>
      <c r="G421" s="528">
        <v>1600</v>
      </c>
      <c r="H421" s="528"/>
      <c r="I421" s="528"/>
      <c r="J421" s="700">
        <v>1600</v>
      </c>
      <c r="K421" s="671"/>
      <c r="L421" s="198"/>
    </row>
    <row r="422" spans="1:12" s="167" customFormat="1" ht="12.75">
      <c r="A422" s="113">
        <v>433</v>
      </c>
      <c r="B422" s="384" t="s">
        <v>169</v>
      </c>
      <c r="C422" s="112" t="s">
        <v>628</v>
      </c>
      <c r="D422" s="573">
        <v>35</v>
      </c>
      <c r="E422" s="528">
        <v>100</v>
      </c>
      <c r="F422" s="435">
        <v>3500</v>
      </c>
      <c r="G422" s="528">
        <v>3500</v>
      </c>
      <c r="H422" s="528"/>
      <c r="I422" s="528"/>
      <c r="J422" s="700">
        <v>3500</v>
      </c>
      <c r="K422" s="671"/>
      <c r="L422" s="198"/>
    </row>
    <row r="423" spans="1:12" s="167" customFormat="1" ht="12.75">
      <c r="A423" s="113">
        <v>433</v>
      </c>
      <c r="B423" s="384" t="s">
        <v>169</v>
      </c>
      <c r="C423" s="112" t="s">
        <v>629</v>
      </c>
      <c r="D423" s="573">
        <v>1</v>
      </c>
      <c r="E423" s="528">
        <v>2000</v>
      </c>
      <c r="F423" s="451">
        <v>2000</v>
      </c>
      <c r="G423" s="528">
        <v>2000</v>
      </c>
      <c r="H423" s="528"/>
      <c r="I423" s="528"/>
      <c r="J423" s="700">
        <v>2000</v>
      </c>
      <c r="K423" s="671"/>
      <c r="L423" s="198"/>
    </row>
    <row r="424" spans="1:12" s="167" customFormat="1" ht="12.75">
      <c r="A424" s="113">
        <v>433</v>
      </c>
      <c r="B424" s="384" t="s">
        <v>169</v>
      </c>
      <c r="C424" s="112" t="s">
        <v>629</v>
      </c>
      <c r="D424" s="573">
        <v>4</v>
      </c>
      <c r="E424" s="528">
        <v>752.5</v>
      </c>
      <c r="F424" s="435">
        <v>3010</v>
      </c>
      <c r="G424" s="528">
        <v>3010</v>
      </c>
      <c r="H424" s="528"/>
      <c r="I424" s="528"/>
      <c r="J424" s="700">
        <v>3010</v>
      </c>
      <c r="K424" s="671"/>
      <c r="L424" s="198"/>
    </row>
    <row r="425" spans="1:12" s="165" customFormat="1" ht="12.75">
      <c r="A425" s="18" t="s">
        <v>630</v>
      </c>
      <c r="B425" s="125"/>
      <c r="C425" s="16"/>
      <c r="D425" s="478"/>
      <c r="E425" s="404"/>
      <c r="F425" s="453">
        <f>SUM(F417:F424)</f>
        <v>97585</v>
      </c>
      <c r="G425" s="404"/>
      <c r="H425" s="404"/>
      <c r="I425" s="404"/>
      <c r="J425" s="481">
        <v>97585</v>
      </c>
      <c r="K425" s="672"/>
      <c r="L425" s="225"/>
    </row>
    <row r="426" spans="1:12" s="167" customFormat="1" ht="12.75">
      <c r="A426" s="113">
        <v>434</v>
      </c>
      <c r="B426" s="384" t="s">
        <v>169</v>
      </c>
      <c r="C426" s="112" t="s">
        <v>631</v>
      </c>
      <c r="D426" s="573">
        <v>1</v>
      </c>
      <c r="E426" s="528">
        <v>187.5</v>
      </c>
      <c r="F426" s="451">
        <v>187.5</v>
      </c>
      <c r="G426" s="528">
        <v>187.5</v>
      </c>
      <c r="H426" s="528"/>
      <c r="I426" s="528"/>
      <c r="J426" s="700">
        <v>187.5</v>
      </c>
      <c r="K426" s="671"/>
      <c r="L426" s="198"/>
    </row>
    <row r="427" spans="1:12" s="167" customFormat="1" ht="12.75">
      <c r="A427" s="113">
        <v>434</v>
      </c>
      <c r="B427" s="384" t="s">
        <v>169</v>
      </c>
      <c r="C427" s="112" t="s">
        <v>632</v>
      </c>
      <c r="D427" s="573">
        <v>1</v>
      </c>
      <c r="E427" s="528">
        <v>1350</v>
      </c>
      <c r="F427" s="451">
        <v>1350</v>
      </c>
      <c r="G427" s="528">
        <v>1350</v>
      </c>
      <c r="H427" s="528"/>
      <c r="I427" s="528"/>
      <c r="J427" s="700">
        <v>1350</v>
      </c>
      <c r="K427" s="671"/>
      <c r="L427" s="198"/>
    </row>
    <row r="428" spans="1:12" s="167" customFormat="1" ht="12.75">
      <c r="A428" s="113">
        <v>434</v>
      </c>
      <c r="B428" s="384" t="s">
        <v>169</v>
      </c>
      <c r="C428" s="112" t="s">
        <v>633</v>
      </c>
      <c r="D428" s="573">
        <v>11</v>
      </c>
      <c r="E428" s="528">
        <v>1187.5</v>
      </c>
      <c r="F428" s="451">
        <v>13062.5</v>
      </c>
      <c r="G428" s="528">
        <v>13062.5</v>
      </c>
      <c r="H428" s="528"/>
      <c r="I428" s="528"/>
      <c r="J428" s="700">
        <v>13062.5</v>
      </c>
      <c r="K428" s="671"/>
      <c r="L428" s="198"/>
    </row>
    <row r="429" spans="1:12" s="165" customFormat="1" ht="12.75">
      <c r="A429" s="18" t="s">
        <v>634</v>
      </c>
      <c r="B429" s="125"/>
      <c r="C429" s="16"/>
      <c r="D429" s="478"/>
      <c r="E429" s="404"/>
      <c r="F429" s="453">
        <f>SUM(F426:F428)</f>
        <v>14600</v>
      </c>
      <c r="G429" s="404"/>
      <c r="H429" s="404"/>
      <c r="I429" s="404"/>
      <c r="J429" s="481">
        <v>14600</v>
      </c>
      <c r="K429" s="672"/>
      <c r="L429" s="225"/>
    </row>
    <row r="430" spans="1:12" s="167" customFormat="1" ht="12.75">
      <c r="A430" s="123">
        <v>435</v>
      </c>
      <c r="B430" s="394" t="s">
        <v>166</v>
      </c>
      <c r="C430" s="122" t="s">
        <v>635</v>
      </c>
      <c r="D430" s="573">
        <v>1</v>
      </c>
      <c r="E430" s="528">
        <v>1000</v>
      </c>
      <c r="F430" s="435">
        <v>1000</v>
      </c>
      <c r="G430" s="528">
        <v>1000</v>
      </c>
      <c r="H430" s="528"/>
      <c r="I430" s="528"/>
      <c r="J430" s="700">
        <v>1000</v>
      </c>
      <c r="K430" s="671"/>
      <c r="L430" s="198"/>
    </row>
    <row r="431" spans="1:12" s="167" customFormat="1" ht="12.75">
      <c r="A431" s="123">
        <v>435</v>
      </c>
      <c r="B431" s="394" t="s">
        <v>169</v>
      </c>
      <c r="C431" s="122" t="s">
        <v>636</v>
      </c>
      <c r="D431" s="573">
        <v>1</v>
      </c>
      <c r="E431" s="528">
        <v>6000</v>
      </c>
      <c r="F431" s="451">
        <v>6000</v>
      </c>
      <c r="G431" s="528">
        <v>6000</v>
      </c>
      <c r="H431" s="528"/>
      <c r="I431" s="528"/>
      <c r="J431" s="700">
        <v>6000</v>
      </c>
      <c r="K431" s="671"/>
      <c r="L431" s="198"/>
    </row>
    <row r="432" spans="1:12" s="167" customFormat="1" ht="12.75">
      <c r="A432" s="123">
        <v>435</v>
      </c>
      <c r="B432" s="394" t="s">
        <v>169</v>
      </c>
      <c r="C432" s="122" t="s">
        <v>638</v>
      </c>
      <c r="D432" s="573">
        <v>6</v>
      </c>
      <c r="E432" s="528">
        <v>1000</v>
      </c>
      <c r="F432" s="451">
        <v>6000</v>
      </c>
      <c r="G432" s="528">
        <v>6000</v>
      </c>
      <c r="H432" s="528"/>
      <c r="I432" s="528"/>
      <c r="J432" s="700">
        <v>6000</v>
      </c>
      <c r="K432" s="671"/>
      <c r="L432" s="198"/>
    </row>
    <row r="433" spans="1:12" s="165" customFormat="1" ht="12.75">
      <c r="A433" s="21" t="s">
        <v>639</v>
      </c>
      <c r="B433" s="125"/>
      <c r="C433" s="16"/>
      <c r="D433" s="478"/>
      <c r="E433" s="404"/>
      <c r="F433" s="453">
        <f>SUM(F430:F432)</f>
        <v>13000</v>
      </c>
      <c r="G433" s="404"/>
      <c r="H433" s="404"/>
      <c r="I433" s="404"/>
      <c r="J433" s="481">
        <v>13000</v>
      </c>
      <c r="K433" s="672"/>
      <c r="L433" s="225"/>
    </row>
    <row r="434" spans="1:10" s="677" customFormat="1" ht="12.75">
      <c r="A434" s="113">
        <v>436</v>
      </c>
      <c r="B434" s="384" t="s">
        <v>169</v>
      </c>
      <c r="C434" s="112" t="s">
        <v>798</v>
      </c>
      <c r="D434" s="443">
        <v>3</v>
      </c>
      <c r="E434" s="457">
        <v>4000</v>
      </c>
      <c r="F434" s="435">
        <v>12000</v>
      </c>
      <c r="G434" s="528">
        <v>12000</v>
      </c>
      <c r="H434" s="528"/>
      <c r="I434" s="528"/>
      <c r="J434" s="700">
        <v>12000</v>
      </c>
    </row>
    <row r="435" spans="1:10" s="167" customFormat="1" ht="12.75">
      <c r="A435" s="113">
        <v>436</v>
      </c>
      <c r="B435" s="384" t="s">
        <v>169</v>
      </c>
      <c r="C435" s="112" t="s">
        <v>799</v>
      </c>
      <c r="D435" s="443">
        <v>2</v>
      </c>
      <c r="E435" s="457">
        <v>3000</v>
      </c>
      <c r="F435" s="451">
        <v>6000</v>
      </c>
      <c r="G435" s="528">
        <v>6000</v>
      </c>
      <c r="H435" s="528"/>
      <c r="I435" s="528"/>
      <c r="J435" s="700">
        <v>6000</v>
      </c>
    </row>
    <row r="436" spans="1:10" s="167" customFormat="1" ht="12.75">
      <c r="A436" s="113">
        <v>436</v>
      </c>
      <c r="B436" s="384" t="s">
        <v>169</v>
      </c>
      <c r="C436" s="112" t="s">
        <v>640</v>
      </c>
      <c r="D436" s="443">
        <v>7</v>
      </c>
      <c r="E436" s="457">
        <v>4200</v>
      </c>
      <c r="F436" s="435">
        <v>29400</v>
      </c>
      <c r="G436" s="528">
        <v>29400</v>
      </c>
      <c r="H436" s="528"/>
      <c r="I436" s="528"/>
      <c r="J436" s="700">
        <v>29400</v>
      </c>
    </row>
    <row r="437" spans="1:10" s="167" customFormat="1" ht="12.75">
      <c r="A437" s="113">
        <v>436</v>
      </c>
      <c r="B437" s="384" t="s">
        <v>169</v>
      </c>
      <c r="C437" s="112" t="s">
        <v>641</v>
      </c>
      <c r="D437" s="443">
        <v>13</v>
      </c>
      <c r="E437" s="457">
        <v>6000</v>
      </c>
      <c r="F437" s="435">
        <v>78000</v>
      </c>
      <c r="G437" s="528">
        <v>78000</v>
      </c>
      <c r="H437" s="528"/>
      <c r="I437" s="528"/>
      <c r="J437" s="700">
        <v>78000</v>
      </c>
    </row>
    <row r="438" spans="1:10" s="167" customFormat="1" ht="12.75">
      <c r="A438" s="113">
        <v>436</v>
      </c>
      <c r="B438" s="384" t="s">
        <v>169</v>
      </c>
      <c r="C438" s="112" t="s">
        <v>642</v>
      </c>
      <c r="D438" s="443">
        <v>0</v>
      </c>
      <c r="E438" s="457">
        <v>1500</v>
      </c>
      <c r="F438" s="435">
        <v>0</v>
      </c>
      <c r="G438" s="528">
        <v>0</v>
      </c>
      <c r="H438" s="528"/>
      <c r="I438" s="528"/>
      <c r="J438" s="700">
        <v>0</v>
      </c>
    </row>
    <row r="439" spans="1:10" s="167" customFormat="1" ht="12.75">
      <c r="A439" s="113">
        <v>436</v>
      </c>
      <c r="B439" s="384" t="s">
        <v>169</v>
      </c>
      <c r="C439" s="112" t="s">
        <v>643</v>
      </c>
      <c r="D439" s="443"/>
      <c r="E439" s="457">
        <v>937.5</v>
      </c>
      <c r="F439" s="435">
        <v>0</v>
      </c>
      <c r="G439" s="528">
        <v>0</v>
      </c>
      <c r="H439" s="528"/>
      <c r="I439" s="528"/>
      <c r="J439" s="700">
        <v>0</v>
      </c>
    </row>
    <row r="440" spans="1:10" s="677" customFormat="1" ht="12.75">
      <c r="A440" s="113">
        <v>436</v>
      </c>
      <c r="B440" s="384" t="s">
        <v>169</v>
      </c>
      <c r="C440" s="112" t="s">
        <v>644</v>
      </c>
      <c r="D440" s="443">
        <v>5</v>
      </c>
      <c r="E440" s="457">
        <v>1875</v>
      </c>
      <c r="F440" s="435">
        <v>9375</v>
      </c>
      <c r="G440" s="528">
        <v>9375</v>
      </c>
      <c r="H440" s="528"/>
      <c r="I440" s="528"/>
      <c r="J440" s="700">
        <v>9375</v>
      </c>
    </row>
    <row r="441" spans="1:10" s="677" customFormat="1" ht="12" customHeight="1">
      <c r="A441" s="113">
        <v>436</v>
      </c>
      <c r="B441" s="384" t="s">
        <v>169</v>
      </c>
      <c r="C441" s="112" t="s">
        <v>862</v>
      </c>
      <c r="D441" s="443">
        <v>3</v>
      </c>
      <c r="E441" s="457">
        <v>6000</v>
      </c>
      <c r="F441" s="435">
        <v>18000</v>
      </c>
      <c r="G441" s="528">
        <v>18000</v>
      </c>
      <c r="H441" s="528"/>
      <c r="I441" s="528"/>
      <c r="J441" s="700">
        <v>18000</v>
      </c>
    </row>
    <row r="442" spans="1:10" s="167" customFormat="1" ht="12.75">
      <c r="A442" s="113">
        <v>436</v>
      </c>
      <c r="B442" s="384" t="s">
        <v>169</v>
      </c>
      <c r="C442" s="112" t="s">
        <v>645</v>
      </c>
      <c r="D442" s="443">
        <v>9</v>
      </c>
      <c r="E442" s="457">
        <v>4495.5</v>
      </c>
      <c r="F442" s="435">
        <v>40459.5</v>
      </c>
      <c r="G442" s="528">
        <v>40459.5</v>
      </c>
      <c r="H442" s="528"/>
      <c r="I442" s="528"/>
      <c r="J442" s="700">
        <v>40459.5</v>
      </c>
    </row>
    <row r="443" spans="1:10" s="167" customFormat="1" ht="12.75">
      <c r="A443" s="113">
        <v>436</v>
      </c>
      <c r="B443" s="384" t="s">
        <v>169</v>
      </c>
      <c r="C443" s="112" t="s">
        <v>646</v>
      </c>
      <c r="D443" s="443"/>
      <c r="E443" s="457">
        <v>737.5</v>
      </c>
      <c r="F443" s="435">
        <v>0</v>
      </c>
      <c r="G443" s="528">
        <v>0</v>
      </c>
      <c r="H443" s="528"/>
      <c r="I443" s="528"/>
      <c r="J443" s="700">
        <v>0</v>
      </c>
    </row>
    <row r="444" spans="1:10" s="167" customFormat="1" ht="12.75">
      <c r="A444" s="113">
        <v>436</v>
      </c>
      <c r="B444" s="384" t="s">
        <v>169</v>
      </c>
      <c r="C444" s="112" t="s">
        <v>647</v>
      </c>
      <c r="D444" s="443">
        <v>1</v>
      </c>
      <c r="E444" s="457">
        <v>262.5</v>
      </c>
      <c r="F444" s="435">
        <v>262.5</v>
      </c>
      <c r="G444" s="528">
        <v>262.5</v>
      </c>
      <c r="H444" s="528"/>
      <c r="I444" s="528"/>
      <c r="J444" s="700">
        <v>262.5</v>
      </c>
    </row>
    <row r="445" spans="1:10" s="677" customFormat="1" ht="12.75">
      <c r="A445" s="113">
        <v>436</v>
      </c>
      <c r="B445" s="384" t="s">
        <v>169</v>
      </c>
      <c r="C445" s="112" t="s">
        <v>863</v>
      </c>
      <c r="D445" s="443">
        <v>10</v>
      </c>
      <c r="E445" s="457">
        <v>900</v>
      </c>
      <c r="F445" s="435">
        <v>9000</v>
      </c>
      <c r="G445" s="528">
        <v>9000</v>
      </c>
      <c r="H445" s="528"/>
      <c r="I445" s="528"/>
      <c r="J445" s="700">
        <v>9000</v>
      </c>
    </row>
    <row r="446" spans="1:10" s="167" customFormat="1" ht="12.75">
      <c r="A446" s="113">
        <v>436</v>
      </c>
      <c r="B446" s="384" t="s">
        <v>169</v>
      </c>
      <c r="C446" s="112" t="s">
        <v>648</v>
      </c>
      <c r="D446" s="443">
        <v>3</v>
      </c>
      <c r="E446" s="457">
        <v>350</v>
      </c>
      <c r="F446" s="435">
        <v>1050</v>
      </c>
      <c r="G446" s="528">
        <v>1050</v>
      </c>
      <c r="H446" s="528"/>
      <c r="I446" s="528"/>
      <c r="J446" s="700">
        <v>1050</v>
      </c>
    </row>
    <row r="447" spans="1:10" s="677" customFormat="1" ht="12.75">
      <c r="A447" s="113">
        <v>436</v>
      </c>
      <c r="B447" s="384" t="s">
        <v>169</v>
      </c>
      <c r="C447" s="112" t="s">
        <v>649</v>
      </c>
      <c r="D447" s="443">
        <v>4</v>
      </c>
      <c r="E447" s="457">
        <v>1750</v>
      </c>
      <c r="F447" s="435">
        <v>7000</v>
      </c>
      <c r="G447" s="528">
        <v>7000</v>
      </c>
      <c r="H447" s="528"/>
      <c r="I447" s="528"/>
      <c r="J447" s="700">
        <v>7000</v>
      </c>
    </row>
    <row r="448" spans="1:10" s="167" customFormat="1" ht="12.75">
      <c r="A448" s="113">
        <v>436</v>
      </c>
      <c r="B448" s="384" t="s">
        <v>169</v>
      </c>
      <c r="C448" s="112" t="s">
        <v>650</v>
      </c>
      <c r="D448" s="443">
        <v>5</v>
      </c>
      <c r="E448" s="457">
        <v>250</v>
      </c>
      <c r="F448" s="435">
        <v>1250</v>
      </c>
      <c r="G448" s="528">
        <v>1250</v>
      </c>
      <c r="H448" s="528"/>
      <c r="I448" s="528"/>
      <c r="J448" s="700">
        <v>1250</v>
      </c>
    </row>
    <row r="449" spans="1:12" s="165" customFormat="1" ht="12.75">
      <c r="A449" s="18" t="s">
        <v>655</v>
      </c>
      <c r="B449" s="125"/>
      <c r="C449" s="16"/>
      <c r="D449" s="478"/>
      <c r="E449" s="404"/>
      <c r="F449" s="453">
        <f>SUM(F434:F448)</f>
        <v>211797</v>
      </c>
      <c r="G449" s="453"/>
      <c r="H449" s="453"/>
      <c r="I449" s="453"/>
      <c r="J449" s="454">
        <f>SUM(J434:J448)</f>
        <v>211797</v>
      </c>
      <c r="K449" s="672"/>
      <c r="L449" s="225"/>
    </row>
    <row r="450" spans="1:12" s="167" customFormat="1" ht="12.75">
      <c r="A450" s="113">
        <v>437</v>
      </c>
      <c r="B450" s="384" t="s">
        <v>169</v>
      </c>
      <c r="C450" s="112" t="s">
        <v>800</v>
      </c>
      <c r="D450" s="573">
        <v>3</v>
      </c>
      <c r="E450" s="528">
        <v>2000</v>
      </c>
      <c r="F450" s="451">
        <v>6000</v>
      </c>
      <c r="G450" s="528">
        <v>6000</v>
      </c>
      <c r="H450" s="528"/>
      <c r="I450" s="528"/>
      <c r="J450" s="700">
        <v>6000</v>
      </c>
      <c r="K450" s="671"/>
      <c r="L450" s="198"/>
    </row>
    <row r="451" spans="1:12" s="167" customFormat="1" ht="12.75">
      <c r="A451" s="113">
        <v>437</v>
      </c>
      <c r="B451" s="384" t="s">
        <v>169</v>
      </c>
      <c r="C451" s="112" t="s">
        <v>662</v>
      </c>
      <c r="D451" s="573">
        <v>2</v>
      </c>
      <c r="E451" s="528">
        <v>1500</v>
      </c>
      <c r="F451" s="451">
        <v>3000</v>
      </c>
      <c r="G451" s="528">
        <v>3000</v>
      </c>
      <c r="H451" s="528"/>
      <c r="I451" s="528"/>
      <c r="J451" s="700">
        <v>3000</v>
      </c>
      <c r="K451" s="671"/>
      <c r="L451" s="198"/>
    </row>
    <row r="452" spans="1:12" s="167" customFormat="1" ht="12.75">
      <c r="A452" s="113">
        <v>437</v>
      </c>
      <c r="B452" s="384" t="s">
        <v>169</v>
      </c>
      <c r="C452" s="112" t="s">
        <v>801</v>
      </c>
      <c r="D452" s="573">
        <v>1</v>
      </c>
      <c r="E452" s="528">
        <v>2000</v>
      </c>
      <c r="F452" s="451">
        <v>2000</v>
      </c>
      <c r="G452" s="528">
        <v>2000</v>
      </c>
      <c r="H452" s="528"/>
      <c r="I452" s="528"/>
      <c r="J452" s="700">
        <v>2000</v>
      </c>
      <c r="K452" s="671"/>
      <c r="L452" s="198"/>
    </row>
    <row r="453" spans="1:12" s="167" customFormat="1" ht="12.75">
      <c r="A453" s="113">
        <v>437</v>
      </c>
      <c r="B453" s="384" t="s">
        <v>169</v>
      </c>
      <c r="C453" s="112" t="s">
        <v>802</v>
      </c>
      <c r="D453" s="573">
        <v>1</v>
      </c>
      <c r="E453" s="528">
        <v>870</v>
      </c>
      <c r="F453" s="451">
        <v>870</v>
      </c>
      <c r="G453" s="528">
        <v>870</v>
      </c>
      <c r="H453" s="528"/>
      <c r="I453" s="528"/>
      <c r="J453" s="700">
        <v>870</v>
      </c>
      <c r="K453" s="671"/>
      <c r="L453" s="198"/>
    </row>
    <row r="454" spans="1:12" s="167" customFormat="1" ht="12.75">
      <c r="A454" s="113">
        <v>437</v>
      </c>
      <c r="B454" s="384" t="s">
        <v>169</v>
      </c>
      <c r="C454" s="112" t="s">
        <v>803</v>
      </c>
      <c r="D454" s="573">
        <v>1</v>
      </c>
      <c r="E454" s="528">
        <v>1200</v>
      </c>
      <c r="F454" s="451">
        <v>1200</v>
      </c>
      <c r="G454" s="528">
        <v>1200</v>
      </c>
      <c r="H454" s="528"/>
      <c r="I454" s="528"/>
      <c r="J454" s="700">
        <v>1200</v>
      </c>
      <c r="K454" s="671"/>
      <c r="L454" s="198"/>
    </row>
    <row r="455" spans="1:12" s="167" customFormat="1" ht="12.75">
      <c r="A455" s="113">
        <v>437</v>
      </c>
      <c r="B455" s="384" t="s">
        <v>169</v>
      </c>
      <c r="C455" s="112" t="s">
        <v>665</v>
      </c>
      <c r="D455" s="573">
        <v>1</v>
      </c>
      <c r="E455" s="528">
        <v>5000</v>
      </c>
      <c r="F455" s="451">
        <v>5000</v>
      </c>
      <c r="G455" s="528">
        <v>5000</v>
      </c>
      <c r="H455" s="528"/>
      <c r="I455" s="528"/>
      <c r="J455" s="700">
        <v>5000</v>
      </c>
      <c r="K455" s="671"/>
      <c r="L455" s="198"/>
    </row>
    <row r="456" spans="1:12" s="167" customFormat="1" ht="12.75">
      <c r="A456" s="113">
        <v>437</v>
      </c>
      <c r="B456" s="384" t="s">
        <v>169</v>
      </c>
      <c r="C456" s="112" t="s">
        <v>656</v>
      </c>
      <c r="D456" s="573">
        <v>7</v>
      </c>
      <c r="E456" s="528">
        <v>875</v>
      </c>
      <c r="F456" s="451">
        <v>6125</v>
      </c>
      <c r="G456" s="528">
        <v>6125</v>
      </c>
      <c r="H456" s="528"/>
      <c r="I456" s="528"/>
      <c r="J456" s="700">
        <v>6125</v>
      </c>
      <c r="K456" s="671"/>
      <c r="L456" s="198"/>
    </row>
    <row r="457" spans="1:12" s="167" customFormat="1" ht="12.75">
      <c r="A457" s="113">
        <v>437</v>
      </c>
      <c r="B457" s="384" t="s">
        <v>169</v>
      </c>
      <c r="C457" s="112" t="s">
        <v>804</v>
      </c>
      <c r="D457" s="573">
        <v>1</v>
      </c>
      <c r="E457" s="528">
        <v>600</v>
      </c>
      <c r="F457" s="451">
        <v>600</v>
      </c>
      <c r="G457" s="528">
        <v>600</v>
      </c>
      <c r="H457" s="528"/>
      <c r="I457" s="528"/>
      <c r="J457" s="700">
        <v>600</v>
      </c>
      <c r="K457" s="671"/>
      <c r="L457" s="198"/>
    </row>
    <row r="458" spans="1:12" s="167" customFormat="1" ht="12.75">
      <c r="A458" s="113">
        <v>437</v>
      </c>
      <c r="B458" s="384" t="s">
        <v>169</v>
      </c>
      <c r="C458" s="112" t="s">
        <v>666</v>
      </c>
      <c r="D458" s="573">
        <v>5</v>
      </c>
      <c r="E458" s="528">
        <v>350</v>
      </c>
      <c r="F458" s="451">
        <v>1750</v>
      </c>
      <c r="G458" s="528">
        <v>1750</v>
      </c>
      <c r="H458" s="528"/>
      <c r="I458" s="528"/>
      <c r="J458" s="700">
        <v>1750</v>
      </c>
      <c r="K458" s="671"/>
      <c r="L458" s="198"/>
    </row>
    <row r="459" spans="1:12" s="167" customFormat="1" ht="12.75">
      <c r="A459" s="113">
        <v>437</v>
      </c>
      <c r="B459" s="384" t="s">
        <v>169</v>
      </c>
      <c r="C459" s="112" t="s">
        <v>805</v>
      </c>
      <c r="D459" s="573">
        <v>1</v>
      </c>
      <c r="E459" s="528">
        <v>420</v>
      </c>
      <c r="F459" s="451">
        <v>420</v>
      </c>
      <c r="G459" s="528">
        <v>420</v>
      </c>
      <c r="H459" s="528"/>
      <c r="I459" s="528"/>
      <c r="J459" s="700">
        <v>420</v>
      </c>
      <c r="K459" s="671"/>
      <c r="L459" s="198"/>
    </row>
    <row r="460" spans="1:12" s="167" customFormat="1" ht="12.75">
      <c r="A460" s="113">
        <v>437</v>
      </c>
      <c r="B460" s="384" t="s">
        <v>169</v>
      </c>
      <c r="C460" s="112" t="s">
        <v>660</v>
      </c>
      <c r="D460" s="573">
        <v>8</v>
      </c>
      <c r="E460" s="528">
        <v>400</v>
      </c>
      <c r="F460" s="451">
        <v>3200</v>
      </c>
      <c r="G460" s="528">
        <v>3200</v>
      </c>
      <c r="H460" s="528"/>
      <c r="I460" s="528"/>
      <c r="J460" s="700">
        <v>3200</v>
      </c>
      <c r="K460" s="671"/>
      <c r="L460" s="198"/>
    </row>
    <row r="461" spans="1:12" s="167" customFormat="1" ht="12.75">
      <c r="A461" s="113">
        <v>437</v>
      </c>
      <c r="B461" s="384" t="s">
        <v>169</v>
      </c>
      <c r="C461" s="112" t="s">
        <v>806</v>
      </c>
      <c r="D461" s="573">
        <v>12</v>
      </c>
      <c r="E461" s="528">
        <v>100</v>
      </c>
      <c r="F461" s="451">
        <v>1200</v>
      </c>
      <c r="G461" s="528">
        <v>1200</v>
      </c>
      <c r="H461" s="528"/>
      <c r="I461" s="528"/>
      <c r="J461" s="700">
        <v>1200</v>
      </c>
      <c r="K461" s="671"/>
      <c r="L461" s="198"/>
    </row>
    <row r="462" spans="1:12" s="165" customFormat="1" ht="12.75">
      <c r="A462" s="18" t="s">
        <v>668</v>
      </c>
      <c r="B462" s="125"/>
      <c r="C462" s="16"/>
      <c r="D462" s="478"/>
      <c r="E462" s="404"/>
      <c r="F462" s="453">
        <f>SUM(F450:F461)</f>
        <v>31365</v>
      </c>
      <c r="G462" s="404"/>
      <c r="H462" s="404"/>
      <c r="I462" s="404"/>
      <c r="J462" s="481">
        <v>31365</v>
      </c>
      <c r="K462" s="672"/>
      <c r="L462" s="225"/>
    </row>
    <row r="463" spans="1:12" s="167" customFormat="1" ht="12.75">
      <c r="A463" s="113">
        <v>439</v>
      </c>
      <c r="B463" s="384" t="s">
        <v>169</v>
      </c>
      <c r="C463" s="112" t="s">
        <v>669</v>
      </c>
      <c r="D463" s="573">
        <v>2</v>
      </c>
      <c r="E463" s="528">
        <v>2500</v>
      </c>
      <c r="F463" s="435">
        <v>5000</v>
      </c>
      <c r="G463" s="528">
        <v>5000</v>
      </c>
      <c r="H463" s="528"/>
      <c r="I463" s="528"/>
      <c r="J463" s="700">
        <v>5000</v>
      </c>
      <c r="K463" s="671"/>
      <c r="L463" s="198"/>
    </row>
    <row r="464" spans="1:12" s="167" customFormat="1" ht="12.75">
      <c r="A464" s="113">
        <v>439</v>
      </c>
      <c r="B464" s="384" t="s">
        <v>169</v>
      </c>
      <c r="C464" s="112" t="s">
        <v>670</v>
      </c>
      <c r="D464" s="573">
        <v>1</v>
      </c>
      <c r="E464" s="528">
        <v>990</v>
      </c>
      <c r="F464" s="435">
        <v>990</v>
      </c>
      <c r="G464" s="528">
        <v>990</v>
      </c>
      <c r="H464" s="528"/>
      <c r="I464" s="528"/>
      <c r="J464" s="700">
        <v>990</v>
      </c>
      <c r="K464" s="671"/>
      <c r="L464" s="198"/>
    </row>
    <row r="465" spans="1:12" s="167" customFormat="1" ht="12.75">
      <c r="A465" s="113">
        <v>439</v>
      </c>
      <c r="B465" s="384" t="s">
        <v>166</v>
      </c>
      <c r="C465" s="112" t="s">
        <v>674</v>
      </c>
      <c r="D465" s="573">
        <v>48</v>
      </c>
      <c r="E465" s="528">
        <v>387.6666666666667</v>
      </c>
      <c r="F465" s="435">
        <v>18608</v>
      </c>
      <c r="G465" s="528">
        <v>18608</v>
      </c>
      <c r="H465" s="528"/>
      <c r="I465" s="528"/>
      <c r="J465" s="700">
        <v>18608</v>
      </c>
      <c r="K465" s="671"/>
      <c r="L465" s="198"/>
    </row>
    <row r="466" spans="1:12" s="165" customFormat="1" ht="12.75">
      <c r="A466" s="18" t="s">
        <v>675</v>
      </c>
      <c r="B466" s="125"/>
      <c r="C466" s="16"/>
      <c r="D466" s="478"/>
      <c r="E466" s="404"/>
      <c r="F466" s="453">
        <f>SUM(F463:F465)</f>
        <v>24598</v>
      </c>
      <c r="G466" s="404"/>
      <c r="H466" s="404"/>
      <c r="I466" s="404"/>
      <c r="J466" s="481">
        <v>24598</v>
      </c>
      <c r="K466" s="672"/>
      <c r="L466" s="225"/>
    </row>
    <row r="467" spans="1:12" s="167" customFormat="1" ht="12.75">
      <c r="A467" s="115">
        <v>450</v>
      </c>
      <c r="B467" s="384" t="s">
        <v>169</v>
      </c>
      <c r="C467" s="112" t="s">
        <v>677</v>
      </c>
      <c r="D467" s="573">
        <v>201</v>
      </c>
      <c r="E467" s="528">
        <v>452.33830845771143</v>
      </c>
      <c r="F467" s="435">
        <v>90920</v>
      </c>
      <c r="G467" s="528">
        <v>90920</v>
      </c>
      <c r="H467" s="528"/>
      <c r="I467" s="528"/>
      <c r="J467" s="700">
        <v>90920</v>
      </c>
      <c r="K467" s="671"/>
      <c r="L467" s="198"/>
    </row>
    <row r="468" spans="1:12" s="119" customFormat="1" ht="12.75">
      <c r="A468" s="115">
        <v>450</v>
      </c>
      <c r="B468" s="384" t="s">
        <v>169</v>
      </c>
      <c r="C468" s="112" t="s">
        <v>807</v>
      </c>
      <c r="D468" s="718">
        <v>1</v>
      </c>
      <c r="E468" s="701">
        <v>144</v>
      </c>
      <c r="F468" s="410">
        <v>144</v>
      </c>
      <c r="G468" s="528">
        <v>144</v>
      </c>
      <c r="H468" s="528"/>
      <c r="I468" s="528"/>
      <c r="J468" s="700">
        <v>144</v>
      </c>
      <c r="K468" s="673"/>
      <c r="L468" s="355"/>
    </row>
    <row r="469" spans="1:12" s="119" customFormat="1" ht="12.75">
      <c r="A469" s="115">
        <v>450</v>
      </c>
      <c r="B469" s="384" t="s">
        <v>169</v>
      </c>
      <c r="C469" s="112" t="s">
        <v>808</v>
      </c>
      <c r="D469" s="718">
        <v>1</v>
      </c>
      <c r="E469" s="701">
        <v>144</v>
      </c>
      <c r="F469" s="410">
        <v>144</v>
      </c>
      <c r="G469" s="528">
        <v>144</v>
      </c>
      <c r="H469" s="528"/>
      <c r="I469" s="528"/>
      <c r="J469" s="700">
        <v>144</v>
      </c>
      <c r="K469" s="673"/>
      <c r="L469" s="355"/>
    </row>
    <row r="470" spans="1:12" s="119" customFormat="1" ht="24">
      <c r="A470" s="115">
        <v>450</v>
      </c>
      <c r="B470" s="384" t="s">
        <v>169</v>
      </c>
      <c r="C470" s="112" t="s">
        <v>809</v>
      </c>
      <c r="D470" s="718">
        <v>1</v>
      </c>
      <c r="E470" s="701">
        <v>360</v>
      </c>
      <c r="F470" s="410">
        <v>360</v>
      </c>
      <c r="G470" s="528">
        <v>360</v>
      </c>
      <c r="H470" s="528"/>
      <c r="I470" s="528"/>
      <c r="J470" s="700">
        <v>360</v>
      </c>
      <c r="K470" s="673"/>
      <c r="L470" s="355"/>
    </row>
    <row r="471" spans="1:12" s="119" customFormat="1" ht="12.75">
      <c r="A471" s="115">
        <v>450</v>
      </c>
      <c r="B471" s="384" t="s">
        <v>169</v>
      </c>
      <c r="C471" s="112" t="s">
        <v>810</v>
      </c>
      <c r="D471" s="718">
        <v>4</v>
      </c>
      <c r="E471" s="701">
        <v>250</v>
      </c>
      <c r="F471" s="410">
        <v>1000</v>
      </c>
      <c r="G471" s="528">
        <v>1000</v>
      </c>
      <c r="H471" s="528"/>
      <c r="I471" s="528"/>
      <c r="J471" s="700">
        <v>1000</v>
      </c>
      <c r="K471" s="673"/>
      <c r="L471" s="355"/>
    </row>
    <row r="472" spans="1:12" s="165" customFormat="1" ht="12.75">
      <c r="A472" s="21" t="s">
        <v>678</v>
      </c>
      <c r="B472" s="125"/>
      <c r="C472" s="16"/>
      <c r="D472" s="478"/>
      <c r="E472" s="404"/>
      <c r="F472" s="453">
        <f>SUM(F467:F471)</f>
        <v>92568</v>
      </c>
      <c r="G472" s="404"/>
      <c r="H472" s="404"/>
      <c r="I472" s="404"/>
      <c r="J472" s="481">
        <v>92568</v>
      </c>
      <c r="K472" s="672"/>
      <c r="L472" s="225"/>
    </row>
    <row r="473" spans="1:12" s="167" customFormat="1" ht="12.75">
      <c r="A473" s="113">
        <v>481</v>
      </c>
      <c r="B473" s="384" t="s">
        <v>169</v>
      </c>
      <c r="C473" s="112" t="s">
        <v>811</v>
      </c>
      <c r="D473" s="573">
        <v>1</v>
      </c>
      <c r="E473" s="528">
        <v>3000</v>
      </c>
      <c r="F473" s="451">
        <v>3000</v>
      </c>
      <c r="G473" s="528">
        <v>3000</v>
      </c>
      <c r="H473" s="528"/>
      <c r="I473" s="528"/>
      <c r="J473" s="700">
        <v>3000</v>
      </c>
      <c r="K473" s="671"/>
      <c r="L473" s="198"/>
    </row>
    <row r="474" spans="1:12" s="167" customFormat="1" ht="12.75">
      <c r="A474" s="185">
        <v>481</v>
      </c>
      <c r="B474" s="384" t="s">
        <v>169</v>
      </c>
      <c r="C474" s="186" t="s">
        <v>812</v>
      </c>
      <c r="D474" s="573">
        <v>3</v>
      </c>
      <c r="E474" s="528">
        <v>10000</v>
      </c>
      <c r="F474" s="451">
        <v>30000</v>
      </c>
      <c r="G474" s="528">
        <v>30000</v>
      </c>
      <c r="H474" s="528"/>
      <c r="I474" s="528"/>
      <c r="J474" s="700">
        <v>30000</v>
      </c>
      <c r="K474" s="671"/>
      <c r="L474" s="198"/>
    </row>
    <row r="475" spans="1:12" s="167" customFormat="1" ht="12.75">
      <c r="A475" s="185">
        <v>481</v>
      </c>
      <c r="B475" s="384" t="s">
        <v>169</v>
      </c>
      <c r="C475" s="186" t="s">
        <v>812</v>
      </c>
      <c r="D475" s="573">
        <v>1</v>
      </c>
      <c r="E475" s="528">
        <v>5000</v>
      </c>
      <c r="F475" s="451">
        <v>5000</v>
      </c>
      <c r="G475" s="528">
        <v>5000</v>
      </c>
      <c r="H475" s="528"/>
      <c r="I475" s="528"/>
      <c r="J475" s="700">
        <v>5000</v>
      </c>
      <c r="K475" s="671"/>
      <c r="L475" s="198"/>
    </row>
    <row r="476" spans="1:12" s="165" customFormat="1" ht="13.5" thickBot="1">
      <c r="A476" s="120" t="s">
        <v>681</v>
      </c>
      <c r="B476" s="395"/>
      <c r="C476" s="121"/>
      <c r="D476" s="566"/>
      <c r="E476" s="424"/>
      <c r="F476" s="475">
        <f>SUM(F473:F475)</f>
        <v>38000</v>
      </c>
      <c r="G476" s="424"/>
      <c r="H476" s="424"/>
      <c r="I476" s="424"/>
      <c r="J476" s="706">
        <v>38000</v>
      </c>
      <c r="K476" s="672"/>
      <c r="L476" s="225"/>
    </row>
    <row r="477" spans="1:6" ht="19.5" customHeight="1" thickBot="1">
      <c r="A477" s="308"/>
      <c r="B477" s="309"/>
      <c r="C477" s="38"/>
      <c r="D477" s="680"/>
      <c r="E477" s="370"/>
      <c r="F477" s="197"/>
    </row>
    <row r="478" spans="1:12" s="105" customFormat="1" ht="24.75" customHeight="1" thickBot="1">
      <c r="A478" s="815" t="s">
        <v>682</v>
      </c>
      <c r="B478" s="816"/>
      <c r="C478" s="816"/>
      <c r="D478" s="816"/>
      <c r="E478" s="839"/>
      <c r="F478" s="168">
        <f>+F476+F472+F466+F462+F449+F433+F429+F425+F416+F413</f>
        <v>5984150.5</v>
      </c>
      <c r="G478" s="96">
        <f>SUM(G411:G476)</f>
        <v>722062.5</v>
      </c>
      <c r="H478" s="96">
        <f>+H476+H472+H466+H462+H449+H433+H429+H425+H416+H413</f>
        <v>0</v>
      </c>
      <c r="I478" s="96">
        <f>SUM(I411:I476)</f>
        <v>5262088</v>
      </c>
      <c r="J478" s="169">
        <f>+J476+J472+J466+J462+J449+J433+J429+J425+J416+J413</f>
        <v>5984150.5</v>
      </c>
      <c r="K478" s="679"/>
      <c r="L478" s="223"/>
    </row>
    <row r="479" spans="1:6" ht="19.5" customHeight="1" thickBot="1">
      <c r="A479" s="310"/>
      <c r="B479" s="43"/>
      <c r="C479" s="311"/>
      <c r="D479" s="680"/>
      <c r="E479" s="370"/>
      <c r="F479" s="210"/>
    </row>
    <row r="480" spans="1:12" s="105" customFormat="1" ht="24.75" customHeight="1" thickBot="1">
      <c r="A480" s="855" t="s">
        <v>872</v>
      </c>
      <c r="B480" s="856"/>
      <c r="C480" s="856"/>
      <c r="D480" s="856"/>
      <c r="E480" s="858"/>
      <c r="F480" s="719">
        <f>+F478+F408+F316</f>
        <v>34032605.59689091</v>
      </c>
      <c r="G480" s="477">
        <f>+G478+G408+G316</f>
        <v>8662605.59689091</v>
      </c>
      <c r="H480" s="477">
        <f>+H478+H408+H316</f>
        <v>0</v>
      </c>
      <c r="I480" s="477">
        <f>+I478+I408+I316</f>
        <v>25370000</v>
      </c>
      <c r="J480" s="477">
        <f>+J478+J408+J316</f>
        <v>34032605.59689091</v>
      </c>
      <c r="K480" s="681"/>
      <c r="L480" s="223"/>
    </row>
    <row r="481" spans="1:6" ht="12.75">
      <c r="A481" s="5"/>
      <c r="B481" s="44"/>
      <c r="C481" s="45"/>
      <c r="D481" s="682"/>
      <c r="E481" s="210"/>
      <c r="F481" s="210"/>
    </row>
    <row r="482" spans="1:6" ht="12.75">
      <c r="A482" s="5"/>
      <c r="B482" s="44"/>
      <c r="C482" s="45"/>
      <c r="D482" s="682"/>
      <c r="E482" s="229"/>
      <c r="F482" s="219"/>
    </row>
    <row r="483" spans="1:6" ht="12.75">
      <c r="A483" s="5"/>
      <c r="B483" s="5"/>
      <c r="C483" s="45"/>
      <c r="D483" s="47"/>
      <c r="E483" s="229"/>
      <c r="F483" s="229"/>
    </row>
    <row r="484" spans="1:6" ht="12.75">
      <c r="A484" s="5"/>
      <c r="B484" s="5"/>
      <c r="C484" s="45"/>
      <c r="D484" s="47"/>
      <c r="E484" s="229"/>
      <c r="F484" s="229"/>
    </row>
    <row r="485" spans="1:6" ht="12.75">
      <c r="A485" s="5"/>
      <c r="B485" s="5"/>
      <c r="C485" s="45"/>
      <c r="D485" s="47"/>
      <c r="E485" s="229"/>
      <c r="F485" s="229"/>
    </row>
    <row r="486" spans="1:6" ht="12.75">
      <c r="A486" s="5"/>
      <c r="B486" s="5"/>
      <c r="C486" s="45"/>
      <c r="D486" s="47"/>
      <c r="E486" s="229"/>
      <c r="F486" s="229"/>
    </row>
    <row r="487" spans="1:6" ht="12.75">
      <c r="A487" s="5"/>
      <c r="B487" s="5"/>
      <c r="C487" s="45"/>
      <c r="D487" s="47"/>
      <c r="E487" s="229"/>
      <c r="F487" s="229"/>
    </row>
    <row r="488" spans="1:6" ht="12.75">
      <c r="A488" s="5"/>
      <c r="B488" s="5"/>
      <c r="C488" s="45"/>
      <c r="D488" s="47"/>
      <c r="E488" s="229"/>
      <c r="F488" s="229"/>
    </row>
    <row r="489" spans="1:6" ht="12.75">
      <c r="A489" s="5"/>
      <c r="B489" s="5"/>
      <c r="C489" s="45"/>
      <c r="D489" s="47"/>
      <c r="E489" s="229"/>
      <c r="F489" s="229"/>
    </row>
    <row r="490" spans="1:6" ht="12.75">
      <c r="A490" s="5"/>
      <c r="B490" s="5"/>
      <c r="C490" s="45"/>
      <c r="D490" s="47"/>
      <c r="E490" s="229"/>
      <c r="F490" s="229"/>
    </row>
    <row r="491" spans="1:6" ht="12.75">
      <c r="A491" s="5"/>
      <c r="B491" s="5"/>
      <c r="C491" s="45"/>
      <c r="D491" s="47"/>
      <c r="E491" s="229"/>
      <c r="F491" s="229"/>
    </row>
    <row r="492" spans="1:6" ht="12.75">
      <c r="A492" s="5"/>
      <c r="B492" s="5"/>
      <c r="C492" s="45"/>
      <c r="D492" s="47"/>
      <c r="E492" s="229"/>
      <c r="F492" s="229"/>
    </row>
    <row r="493" spans="1:6" ht="12.75">
      <c r="A493" s="5"/>
      <c r="B493" s="5"/>
      <c r="C493" s="45"/>
      <c r="D493" s="47"/>
      <c r="E493" s="229"/>
      <c r="F493" s="229"/>
    </row>
    <row r="494" spans="1:6" ht="12.75">
      <c r="A494" s="5"/>
      <c r="B494" s="5"/>
      <c r="C494" s="45"/>
      <c r="D494" s="47"/>
      <c r="E494" s="229"/>
      <c r="F494" s="229"/>
    </row>
    <row r="495" spans="1:6" ht="12.75">
      <c r="A495" s="5"/>
      <c r="B495" s="5"/>
      <c r="C495" s="45"/>
      <c r="D495" s="47"/>
      <c r="E495" s="229"/>
      <c r="F495" s="229"/>
    </row>
    <row r="496" spans="1:6" ht="12.75">
      <c r="A496" s="5"/>
      <c r="B496" s="5"/>
      <c r="C496" s="45"/>
      <c r="D496" s="47"/>
      <c r="E496" s="229"/>
      <c r="F496" s="229"/>
    </row>
    <row r="497" spans="1:6" ht="12.75">
      <c r="A497" s="5"/>
      <c r="B497" s="5"/>
      <c r="C497" s="45"/>
      <c r="D497" s="47"/>
      <c r="E497" s="229"/>
      <c r="F497" s="229"/>
    </row>
    <row r="498" spans="1:6" ht="12.75">
      <c r="A498" s="5"/>
      <c r="B498" s="5"/>
      <c r="C498" s="45"/>
      <c r="D498" s="47"/>
      <c r="E498" s="229"/>
      <c r="F498" s="229"/>
    </row>
    <row r="499" spans="1:6" ht="12.75">
      <c r="A499" s="5"/>
      <c r="B499" s="5"/>
      <c r="C499" s="45"/>
      <c r="D499" s="47"/>
      <c r="E499" s="229"/>
      <c r="F499" s="229"/>
    </row>
    <row r="500" spans="1:6" ht="12.75">
      <c r="A500" s="5"/>
      <c r="B500" s="5"/>
      <c r="C500" s="45"/>
      <c r="D500" s="47"/>
      <c r="E500" s="229"/>
      <c r="F500" s="229"/>
    </row>
    <row r="501" spans="1:6" ht="12.75">
      <c r="A501" s="5"/>
      <c r="B501" s="5"/>
      <c r="C501" s="45"/>
      <c r="D501" s="47"/>
      <c r="E501" s="229"/>
      <c r="F501" s="229"/>
    </row>
    <row r="502" spans="1:6" ht="12.75">
      <c r="A502" s="5"/>
      <c r="B502" s="5"/>
      <c r="C502" s="45"/>
      <c r="D502" s="47"/>
      <c r="E502" s="229"/>
      <c r="F502" s="229"/>
    </row>
    <row r="503" spans="1:6" ht="12.75">
      <c r="A503" s="5"/>
      <c r="B503" s="5"/>
      <c r="C503" s="45"/>
      <c r="D503" s="47"/>
      <c r="E503" s="229"/>
      <c r="F503" s="229"/>
    </row>
  </sheetData>
  <sheetProtection password="E5C7" sheet="1" objects="1" scenarios="1" selectLockedCells="1" selectUnlockedCells="1"/>
  <mergeCells count="17">
    <mergeCell ref="A4:J4"/>
    <mergeCell ref="A5:J5"/>
    <mergeCell ref="E6:F6"/>
    <mergeCell ref="I6:J6"/>
    <mergeCell ref="A1:C1"/>
    <mergeCell ref="A2:C2"/>
    <mergeCell ref="A3:C3"/>
    <mergeCell ref="E3:F3"/>
    <mergeCell ref="I7:J7"/>
    <mergeCell ref="A8:B8"/>
    <mergeCell ref="A9:B9"/>
    <mergeCell ref="A480:E480"/>
    <mergeCell ref="A7:B7"/>
    <mergeCell ref="A316:E316"/>
    <mergeCell ref="A408:E408"/>
    <mergeCell ref="A478:E478"/>
    <mergeCell ref="E7:F7"/>
  </mergeCells>
  <printOptions/>
  <pageMargins left="0.1968503937007874" right="0.1968503937007874" top="0.3937007874015748" bottom="0.3937007874015748" header="0" footer="0"/>
  <pageSetup horizontalDpi="300" verticalDpi="300" orientation="landscape" paperSize="5" scale="70" r:id="rId1"/>
  <headerFooter alignWithMargins="0">
    <oddFooter>&amp;CPágina &amp;P de &amp;N</oddFooter>
  </headerFooter>
  <rowBreaks count="3" manualBreakCount="3">
    <brk id="362" max="9" man="1"/>
    <brk id="402" max="9" man="1"/>
    <brk id="4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Q795"/>
  <sheetViews>
    <sheetView workbookViewId="0" topLeftCell="B755">
      <selection activeCell="F779" sqref="F779"/>
    </sheetView>
  </sheetViews>
  <sheetFormatPr defaultColWidth="11.421875" defaultRowHeight="12.75"/>
  <cols>
    <col min="1" max="1" width="15.28125" style="13" customWidth="1"/>
    <col min="2" max="2" width="13.7109375" style="13" customWidth="1"/>
    <col min="3" max="3" width="50.57421875" style="14" customWidth="1"/>
    <col min="4" max="4" width="16.8515625" style="278" customWidth="1"/>
    <col min="5" max="5" width="18.00390625" style="211" customWidth="1"/>
    <col min="6" max="6" width="27.8515625" style="211" customWidth="1"/>
    <col min="7" max="7" width="27.28125" style="50" customWidth="1"/>
    <col min="8" max="8" width="26.7109375" style="50" customWidth="1"/>
    <col min="9" max="9" width="28.421875" style="50" customWidth="1"/>
    <col min="10" max="10" width="27.7109375" style="50" customWidth="1"/>
    <col min="11" max="17" width="29.8515625" style="50" customWidth="1"/>
    <col min="18" max="16384" width="29.8515625" style="5" customWidth="1"/>
  </cols>
  <sheetData>
    <row r="1" spans="1:17" s="58" customFormat="1" ht="12.75" customHeight="1">
      <c r="A1" s="796" t="s">
        <v>139</v>
      </c>
      <c r="B1" s="819"/>
      <c r="C1" s="819"/>
      <c r="D1" s="262"/>
      <c r="E1" s="189"/>
      <c r="F1" s="189"/>
      <c r="G1" s="190"/>
      <c r="H1" s="191"/>
      <c r="I1" s="192"/>
      <c r="J1" s="192"/>
      <c r="K1" s="191"/>
      <c r="L1" s="193"/>
      <c r="M1" s="193"/>
      <c r="N1" s="193"/>
      <c r="O1" s="193"/>
      <c r="P1" s="193"/>
      <c r="Q1" s="191"/>
    </row>
    <row r="2" spans="1:17" s="58" customFormat="1" ht="12.75" customHeight="1">
      <c r="A2" s="796" t="s">
        <v>683</v>
      </c>
      <c r="B2" s="796"/>
      <c r="C2" s="796"/>
      <c r="D2" s="263"/>
      <c r="E2" s="189"/>
      <c r="F2" s="189"/>
      <c r="G2" s="190"/>
      <c r="H2" s="191"/>
      <c r="I2" s="192"/>
      <c r="J2" s="192"/>
      <c r="K2" s="191"/>
      <c r="L2" s="193"/>
      <c r="M2" s="193"/>
      <c r="N2" s="193"/>
      <c r="O2" s="193"/>
      <c r="P2" s="193"/>
      <c r="Q2" s="191"/>
    </row>
    <row r="3" spans="1:17" s="58" customFormat="1" ht="12.75" customHeight="1" thickBot="1">
      <c r="A3" s="820" t="s">
        <v>140</v>
      </c>
      <c r="B3" s="820"/>
      <c r="C3" s="820"/>
      <c r="D3" s="262"/>
      <c r="E3" s="882"/>
      <c r="F3" s="846"/>
      <c r="G3" s="190"/>
      <c r="H3" s="191"/>
      <c r="I3" s="192"/>
      <c r="J3" s="192"/>
      <c r="K3" s="191"/>
      <c r="L3" s="193"/>
      <c r="M3" s="193"/>
      <c r="N3" s="193"/>
      <c r="O3" s="193"/>
      <c r="P3" s="193"/>
      <c r="Q3" s="191"/>
    </row>
    <row r="4" spans="1:17" s="63" customFormat="1" ht="27.75" customHeight="1" thickBot="1">
      <c r="A4" s="827" t="s">
        <v>684</v>
      </c>
      <c r="B4" s="828"/>
      <c r="C4" s="828"/>
      <c r="D4" s="828"/>
      <c r="E4" s="875"/>
      <c r="F4" s="828"/>
      <c r="G4" s="828"/>
      <c r="H4" s="828"/>
      <c r="I4" s="828"/>
      <c r="J4" s="829"/>
      <c r="K4" s="212"/>
      <c r="L4" s="213"/>
      <c r="M4" s="213"/>
      <c r="N4" s="213"/>
      <c r="O4" s="213"/>
      <c r="P4" s="213"/>
      <c r="Q4" s="212"/>
    </row>
    <row r="5" spans="1:17" s="63" customFormat="1" ht="24.75" customHeight="1">
      <c r="A5" s="830" t="s">
        <v>685</v>
      </c>
      <c r="B5" s="831"/>
      <c r="C5" s="831"/>
      <c r="D5" s="831"/>
      <c r="E5" s="876"/>
      <c r="F5" s="831"/>
      <c r="G5" s="831"/>
      <c r="H5" s="831"/>
      <c r="I5" s="831"/>
      <c r="J5" s="831"/>
      <c r="K5" s="212"/>
      <c r="L5" s="213"/>
      <c r="M5" s="213"/>
      <c r="N5" s="213"/>
      <c r="O5" s="213"/>
      <c r="P5" s="213"/>
      <c r="Q5" s="212"/>
    </row>
    <row r="6" spans="1:17" s="58" customFormat="1" ht="12.75" customHeight="1">
      <c r="A6" s="61" t="s">
        <v>686</v>
      </c>
      <c r="B6" s="61"/>
      <c r="C6" s="65"/>
      <c r="D6" s="262"/>
      <c r="E6" s="877"/>
      <c r="F6" s="847"/>
      <c r="G6" s="190"/>
      <c r="H6" s="191"/>
      <c r="I6" s="833" t="s">
        <v>687</v>
      </c>
      <c r="J6" s="833"/>
      <c r="K6" s="214"/>
      <c r="L6" s="193"/>
      <c r="M6" s="193"/>
      <c r="N6" s="193"/>
      <c r="O6" s="215"/>
      <c r="P6" s="193"/>
      <c r="Q6" s="214"/>
    </row>
    <row r="7" spans="1:17" s="58" customFormat="1" ht="12.75" customHeight="1">
      <c r="A7" s="834" t="s">
        <v>141</v>
      </c>
      <c r="B7" s="834"/>
      <c r="C7" s="65"/>
      <c r="D7" s="262"/>
      <c r="E7" s="878"/>
      <c r="F7" s="845"/>
      <c r="G7" s="190"/>
      <c r="H7" s="191"/>
      <c r="I7" s="826" t="s">
        <v>851</v>
      </c>
      <c r="J7" s="826"/>
      <c r="K7" s="216"/>
      <c r="L7" s="193"/>
      <c r="M7" s="193"/>
      <c r="N7" s="193"/>
      <c r="O7" s="193"/>
      <c r="P7" s="193"/>
      <c r="Q7" s="216"/>
    </row>
    <row r="8" spans="1:17" s="58" customFormat="1" ht="12.75" customHeight="1">
      <c r="A8" s="822" t="s">
        <v>688</v>
      </c>
      <c r="B8" s="822"/>
      <c r="C8" s="69"/>
      <c r="D8" s="262"/>
      <c r="E8" s="189"/>
      <c r="F8" s="193"/>
      <c r="G8" s="190"/>
      <c r="H8" s="191"/>
      <c r="I8" s="192"/>
      <c r="J8" s="192"/>
      <c r="K8" s="191"/>
      <c r="L8" s="193"/>
      <c r="M8" s="193"/>
      <c r="N8" s="193"/>
      <c r="O8" s="193"/>
      <c r="P8" s="193"/>
      <c r="Q8" s="191"/>
    </row>
    <row r="9" spans="1:17" s="58" customFormat="1" ht="16.5" customHeight="1" thickBot="1">
      <c r="A9" s="65" t="s">
        <v>885</v>
      </c>
      <c r="B9" s="65"/>
      <c r="C9" s="69"/>
      <c r="D9" s="262"/>
      <c r="E9" s="189"/>
      <c r="F9" s="189"/>
      <c r="G9" s="190"/>
      <c r="H9" s="191"/>
      <c r="I9" s="192"/>
      <c r="J9" s="192"/>
      <c r="K9" s="191"/>
      <c r="L9" s="193"/>
      <c r="M9" s="193"/>
      <c r="N9" s="193"/>
      <c r="O9" s="193"/>
      <c r="P9" s="193"/>
      <c r="Q9" s="191"/>
    </row>
    <row r="10" spans="1:17" s="20" customFormat="1" ht="36.75" thickBot="1">
      <c r="A10" s="71" t="s">
        <v>143</v>
      </c>
      <c r="B10" s="71" t="s">
        <v>144</v>
      </c>
      <c r="C10" s="71" t="s">
        <v>689</v>
      </c>
      <c r="D10" s="284" t="s">
        <v>690</v>
      </c>
      <c r="E10" s="195" t="s">
        <v>691</v>
      </c>
      <c r="F10" s="195" t="s">
        <v>692</v>
      </c>
      <c r="G10" s="195" t="s">
        <v>693</v>
      </c>
      <c r="H10" s="195" t="s">
        <v>694</v>
      </c>
      <c r="I10" s="195" t="s">
        <v>695</v>
      </c>
      <c r="J10" s="195" t="s">
        <v>9</v>
      </c>
      <c r="K10" s="184"/>
      <c r="L10" s="184"/>
      <c r="M10" s="184"/>
      <c r="N10" s="184"/>
      <c r="O10" s="184"/>
      <c r="P10" s="184"/>
      <c r="Q10" s="184"/>
    </row>
    <row r="11" spans="1:17" s="239" customFormat="1" ht="35.25" customHeight="1" thickBot="1">
      <c r="A11" s="252" t="s">
        <v>146</v>
      </c>
      <c r="B11" s="75"/>
      <c r="C11" s="75"/>
      <c r="D11" s="361"/>
      <c r="E11" s="217"/>
      <c r="F11" s="217"/>
      <c r="G11" s="217"/>
      <c r="H11" s="217"/>
      <c r="I11" s="217"/>
      <c r="J11" s="433"/>
      <c r="K11" s="349"/>
      <c r="L11" s="240"/>
      <c r="M11" s="241"/>
      <c r="N11" s="241"/>
      <c r="O11" s="242"/>
      <c r="P11" s="242"/>
      <c r="Q11" s="349"/>
    </row>
    <row r="12" spans="1:17" s="230" customFormat="1" ht="12.75">
      <c r="A12" s="467">
        <v>211</v>
      </c>
      <c r="B12" s="468" t="s">
        <v>147</v>
      </c>
      <c r="C12" s="469" t="s">
        <v>150</v>
      </c>
      <c r="D12" s="431">
        <v>901.2</v>
      </c>
      <c r="E12" s="99">
        <v>2.875</v>
      </c>
      <c r="F12" s="99">
        <v>2590.95</v>
      </c>
      <c r="G12" s="99">
        <f>+F12</f>
        <v>2590.95</v>
      </c>
      <c r="H12" s="513"/>
      <c r="I12" s="513"/>
      <c r="J12" s="728">
        <v>2590.95</v>
      </c>
      <c r="N12" s="231"/>
      <c r="O12" s="245"/>
      <c r="P12" s="245"/>
      <c r="Q12" s="236"/>
    </row>
    <row r="13" spans="1:17" s="17" customFormat="1" ht="24">
      <c r="A13" s="113">
        <v>211</v>
      </c>
      <c r="B13" s="384" t="s">
        <v>151</v>
      </c>
      <c r="C13" s="112" t="s">
        <v>150</v>
      </c>
      <c r="D13" s="555">
        <v>98</v>
      </c>
      <c r="E13" s="410">
        <v>34</v>
      </c>
      <c r="F13" s="410">
        <v>3332</v>
      </c>
      <c r="G13" s="410">
        <f aca="true" t="shared" si="0" ref="G13:G75">+F13</f>
        <v>3332</v>
      </c>
      <c r="H13" s="404"/>
      <c r="I13" s="404"/>
      <c r="J13" s="411">
        <v>3332</v>
      </c>
      <c r="N13" s="219"/>
      <c r="O13" s="219"/>
      <c r="P13" s="219"/>
      <c r="Q13" s="219"/>
    </row>
    <row r="14" spans="1:17" s="17" customFormat="1" ht="24">
      <c r="A14" s="113">
        <v>211</v>
      </c>
      <c r="B14" s="384" t="s">
        <v>152</v>
      </c>
      <c r="C14" s="112" t="s">
        <v>150</v>
      </c>
      <c r="D14" s="555">
        <v>55</v>
      </c>
      <c r="E14" s="410">
        <v>31.05</v>
      </c>
      <c r="F14" s="410">
        <v>1707.75</v>
      </c>
      <c r="G14" s="410">
        <f t="shared" si="0"/>
        <v>1707.75</v>
      </c>
      <c r="H14" s="404"/>
      <c r="I14" s="404"/>
      <c r="J14" s="411">
        <v>1707.75</v>
      </c>
      <c r="N14" s="219"/>
      <c r="O14" s="219"/>
      <c r="P14" s="219"/>
      <c r="Q14" s="219"/>
    </row>
    <row r="15" spans="1:17" s="17" customFormat="1" ht="12.75">
      <c r="A15" s="113">
        <v>211</v>
      </c>
      <c r="B15" s="384" t="s">
        <v>159</v>
      </c>
      <c r="C15" s="112" t="s">
        <v>160</v>
      </c>
      <c r="D15" s="555">
        <v>5116</v>
      </c>
      <c r="E15" s="410">
        <v>14.95</v>
      </c>
      <c r="F15" s="410">
        <v>76484.2</v>
      </c>
      <c r="G15" s="410">
        <f t="shared" si="0"/>
        <v>76484.2</v>
      </c>
      <c r="H15" s="404"/>
      <c r="I15" s="404"/>
      <c r="J15" s="411">
        <v>76484.2</v>
      </c>
      <c r="N15" s="219"/>
      <c r="O15" s="219"/>
      <c r="P15" s="219"/>
      <c r="Q15" s="219"/>
    </row>
    <row r="16" spans="1:17" s="17" customFormat="1" ht="12.75">
      <c r="A16" s="720">
        <v>211</v>
      </c>
      <c r="B16" s="721" t="s">
        <v>147</v>
      </c>
      <c r="C16" s="722" t="s">
        <v>148</v>
      </c>
      <c r="D16" s="555">
        <v>175</v>
      </c>
      <c r="E16" s="410">
        <v>83.375</v>
      </c>
      <c r="F16" s="556">
        <v>14590.625</v>
      </c>
      <c r="G16" s="556">
        <f t="shared" si="0"/>
        <v>14590.625</v>
      </c>
      <c r="H16" s="603"/>
      <c r="I16" s="603"/>
      <c r="J16" s="609">
        <v>14590.625</v>
      </c>
      <c r="N16" s="219"/>
      <c r="O16" s="219"/>
      <c r="P16" s="219"/>
      <c r="Q16" s="219"/>
    </row>
    <row r="17" spans="1:17" s="17" customFormat="1" ht="12.75">
      <c r="A17" s="113">
        <v>211</v>
      </c>
      <c r="B17" s="384" t="s">
        <v>147</v>
      </c>
      <c r="C17" s="112" t="s">
        <v>149</v>
      </c>
      <c r="D17" s="555">
        <v>422</v>
      </c>
      <c r="E17" s="410">
        <v>55.2</v>
      </c>
      <c r="F17" s="410">
        <v>23294.4</v>
      </c>
      <c r="G17" s="410">
        <f t="shared" si="0"/>
        <v>23294.4</v>
      </c>
      <c r="H17" s="404"/>
      <c r="I17" s="404"/>
      <c r="J17" s="411">
        <v>23294.4</v>
      </c>
      <c r="N17" s="219"/>
      <c r="O17" s="219"/>
      <c r="P17" s="219"/>
      <c r="Q17" s="219"/>
    </row>
    <row r="18" spans="1:17" s="17" customFormat="1" ht="12.75">
      <c r="A18" s="113">
        <v>211</v>
      </c>
      <c r="B18" s="384" t="s">
        <v>869</v>
      </c>
      <c r="C18" s="112" t="s">
        <v>154</v>
      </c>
      <c r="D18" s="555">
        <v>82</v>
      </c>
      <c r="E18" s="410">
        <v>32.2</v>
      </c>
      <c r="F18" s="410">
        <v>2640.4</v>
      </c>
      <c r="G18" s="410">
        <f t="shared" si="0"/>
        <v>2640.4</v>
      </c>
      <c r="H18" s="404"/>
      <c r="I18" s="404"/>
      <c r="J18" s="411">
        <v>2640.4</v>
      </c>
      <c r="N18" s="219"/>
      <c r="O18" s="219"/>
      <c r="P18" s="219"/>
      <c r="Q18" s="219"/>
    </row>
    <row r="19" spans="1:17" s="17" customFormat="1" ht="12.75">
      <c r="A19" s="113">
        <v>211</v>
      </c>
      <c r="B19" s="384" t="s">
        <v>869</v>
      </c>
      <c r="C19" s="112" t="s">
        <v>164</v>
      </c>
      <c r="D19" s="555">
        <v>218.3</v>
      </c>
      <c r="E19" s="410">
        <v>20.7</v>
      </c>
      <c r="F19" s="410">
        <v>4518.81</v>
      </c>
      <c r="G19" s="410">
        <f t="shared" si="0"/>
        <v>4518.81</v>
      </c>
      <c r="H19" s="404"/>
      <c r="I19" s="404"/>
      <c r="J19" s="411">
        <v>4518.81</v>
      </c>
      <c r="N19" s="219"/>
      <c r="O19" s="219"/>
      <c r="P19" s="219"/>
      <c r="Q19" s="219"/>
    </row>
    <row r="20" spans="1:17" s="17" customFormat="1" ht="12.75">
      <c r="A20" s="113">
        <v>211</v>
      </c>
      <c r="B20" s="384" t="s">
        <v>161</v>
      </c>
      <c r="C20" s="112" t="s">
        <v>162</v>
      </c>
      <c r="D20" s="555">
        <v>403</v>
      </c>
      <c r="E20" s="410">
        <v>172.5</v>
      </c>
      <c r="F20" s="410">
        <v>69517.5</v>
      </c>
      <c r="G20" s="410">
        <f t="shared" si="0"/>
        <v>69517.5</v>
      </c>
      <c r="H20" s="404"/>
      <c r="I20" s="404"/>
      <c r="J20" s="411">
        <v>69517.5</v>
      </c>
      <c r="N20" s="219"/>
      <c r="O20" s="219"/>
      <c r="P20" s="219"/>
      <c r="Q20" s="219"/>
    </row>
    <row r="21" spans="1:17" s="17" customFormat="1" ht="12.75">
      <c r="A21" s="113">
        <v>211</v>
      </c>
      <c r="B21" s="384" t="s">
        <v>155</v>
      </c>
      <c r="C21" s="112" t="s">
        <v>156</v>
      </c>
      <c r="D21" s="555">
        <v>346</v>
      </c>
      <c r="E21" s="410">
        <v>6.325</v>
      </c>
      <c r="F21" s="410">
        <v>2188.45</v>
      </c>
      <c r="G21" s="410">
        <f t="shared" si="0"/>
        <v>2188.45</v>
      </c>
      <c r="H21" s="404"/>
      <c r="I21" s="404"/>
      <c r="J21" s="411">
        <v>2188.45</v>
      </c>
      <c r="N21" s="219"/>
      <c r="O21" s="219"/>
      <c r="P21" s="219"/>
      <c r="Q21" s="219"/>
    </row>
    <row r="22" spans="1:17" s="17" customFormat="1" ht="12.75">
      <c r="A22" s="113">
        <v>211</v>
      </c>
      <c r="B22" s="384" t="s">
        <v>169</v>
      </c>
      <c r="C22" s="112" t="s">
        <v>719</v>
      </c>
      <c r="D22" s="555">
        <v>20</v>
      </c>
      <c r="E22" s="410">
        <v>22.5</v>
      </c>
      <c r="F22" s="410">
        <v>450</v>
      </c>
      <c r="G22" s="410">
        <f t="shared" si="0"/>
        <v>450</v>
      </c>
      <c r="H22" s="404"/>
      <c r="I22" s="404"/>
      <c r="J22" s="411">
        <v>450</v>
      </c>
      <c r="N22" s="219"/>
      <c r="O22" s="219"/>
      <c r="P22" s="219"/>
      <c r="Q22" s="219"/>
    </row>
    <row r="23" spans="1:17" s="17" customFormat="1" ht="12.75">
      <c r="A23" s="113">
        <v>211</v>
      </c>
      <c r="B23" s="384" t="s">
        <v>155</v>
      </c>
      <c r="C23" s="112" t="s">
        <v>158</v>
      </c>
      <c r="D23" s="555">
        <v>212</v>
      </c>
      <c r="E23" s="410">
        <v>8.05</v>
      </c>
      <c r="F23" s="410">
        <v>1706.6</v>
      </c>
      <c r="G23" s="410">
        <f t="shared" si="0"/>
        <v>1706.6</v>
      </c>
      <c r="H23" s="404"/>
      <c r="I23" s="404"/>
      <c r="J23" s="411">
        <v>1706.6</v>
      </c>
      <c r="N23" s="219"/>
      <c r="O23" s="219"/>
      <c r="P23" s="219"/>
      <c r="Q23" s="219"/>
    </row>
    <row r="24" spans="1:17" s="17" customFormat="1" ht="12.75">
      <c r="A24" s="113">
        <v>211</v>
      </c>
      <c r="B24" s="384" t="s">
        <v>147</v>
      </c>
      <c r="C24" s="112" t="s">
        <v>157</v>
      </c>
      <c r="D24" s="555">
        <v>1160</v>
      </c>
      <c r="E24" s="410">
        <v>9.2</v>
      </c>
      <c r="F24" s="410">
        <v>10672</v>
      </c>
      <c r="G24" s="410">
        <f t="shared" si="0"/>
        <v>10672</v>
      </c>
      <c r="H24" s="404"/>
      <c r="I24" s="404"/>
      <c r="J24" s="411">
        <v>10672</v>
      </c>
      <c r="N24" s="219"/>
      <c r="O24" s="219"/>
      <c r="P24" s="219"/>
      <c r="Q24" s="219"/>
    </row>
    <row r="25" spans="1:17" s="17" customFormat="1" ht="12.75">
      <c r="A25" s="113">
        <v>211</v>
      </c>
      <c r="B25" s="384"/>
      <c r="C25" s="112" t="s">
        <v>814</v>
      </c>
      <c r="D25" s="555">
        <v>1000</v>
      </c>
      <c r="E25" s="410">
        <v>30</v>
      </c>
      <c r="F25" s="410">
        <v>30000</v>
      </c>
      <c r="G25" s="410">
        <f t="shared" si="0"/>
        <v>30000</v>
      </c>
      <c r="H25" s="404"/>
      <c r="I25" s="404"/>
      <c r="J25" s="411">
        <v>30000</v>
      </c>
      <c r="N25" s="219"/>
      <c r="O25" s="219"/>
      <c r="P25" s="219"/>
      <c r="Q25" s="219"/>
    </row>
    <row r="26" spans="1:17" s="17" customFormat="1" ht="12.75">
      <c r="A26" s="18" t="s">
        <v>165</v>
      </c>
      <c r="B26" s="125"/>
      <c r="C26" s="16"/>
      <c r="D26" s="555"/>
      <c r="E26" s="412"/>
      <c r="F26" s="412">
        <f>SUM(F12:F25)</f>
        <v>243693.685</v>
      </c>
      <c r="G26" s="412"/>
      <c r="H26" s="404"/>
      <c r="I26" s="404"/>
      <c r="J26" s="413">
        <v>243693.685</v>
      </c>
      <c r="N26" s="219"/>
      <c r="O26" s="219"/>
      <c r="P26" s="219"/>
      <c r="Q26" s="219"/>
    </row>
    <row r="27" spans="1:17" s="17" customFormat="1" ht="12.75">
      <c r="A27" s="113">
        <v>214</v>
      </c>
      <c r="B27" s="384" t="s">
        <v>166</v>
      </c>
      <c r="C27" s="112" t="s">
        <v>167</v>
      </c>
      <c r="D27" s="555">
        <v>10</v>
      </c>
      <c r="E27" s="435">
        <v>95</v>
      </c>
      <c r="F27" s="410">
        <v>950</v>
      </c>
      <c r="G27" s="410">
        <f t="shared" si="0"/>
        <v>950</v>
      </c>
      <c r="H27" s="404"/>
      <c r="I27" s="404"/>
      <c r="J27" s="411">
        <v>950</v>
      </c>
      <c r="N27" s="219"/>
      <c r="O27" s="219"/>
      <c r="P27" s="219"/>
      <c r="Q27" s="219"/>
    </row>
    <row r="28" spans="1:17" s="17" customFormat="1" ht="12.75">
      <c r="A28" s="113">
        <v>214</v>
      </c>
      <c r="B28" s="384" t="s">
        <v>166</v>
      </c>
      <c r="C28" s="112" t="s">
        <v>167</v>
      </c>
      <c r="D28" s="555">
        <v>3</v>
      </c>
      <c r="E28" s="435">
        <v>12633.33</v>
      </c>
      <c r="F28" s="410">
        <v>37899.99</v>
      </c>
      <c r="G28" s="410">
        <f t="shared" si="0"/>
        <v>37899.99</v>
      </c>
      <c r="H28" s="404"/>
      <c r="I28" s="404"/>
      <c r="J28" s="411">
        <v>37899.99</v>
      </c>
      <c r="N28" s="219"/>
      <c r="O28" s="219"/>
      <c r="P28" s="219"/>
      <c r="Q28" s="219"/>
    </row>
    <row r="29" spans="1:17" s="17" customFormat="1" ht="12.75">
      <c r="A29" s="18" t="s">
        <v>168</v>
      </c>
      <c r="B29" s="125"/>
      <c r="C29" s="16"/>
      <c r="D29" s="693"/>
      <c r="E29" s="412"/>
      <c r="F29" s="412">
        <f>SUM(F27:F28)</f>
        <v>38849.99</v>
      </c>
      <c r="G29" s="412"/>
      <c r="H29" s="404"/>
      <c r="I29" s="404"/>
      <c r="J29" s="413">
        <v>38849.99</v>
      </c>
      <c r="N29" s="219"/>
      <c r="O29" s="219"/>
      <c r="P29" s="219"/>
      <c r="Q29" s="219"/>
    </row>
    <row r="30" spans="1:17" s="17" customFormat="1" ht="12.75">
      <c r="A30" s="113">
        <v>215</v>
      </c>
      <c r="B30" s="384" t="s">
        <v>169</v>
      </c>
      <c r="C30" s="112" t="s">
        <v>19</v>
      </c>
      <c r="D30" s="555">
        <v>6</v>
      </c>
      <c r="E30" s="435">
        <v>50</v>
      </c>
      <c r="F30" s="410">
        <v>300</v>
      </c>
      <c r="G30" s="410">
        <f t="shared" si="0"/>
        <v>300</v>
      </c>
      <c r="H30" s="404"/>
      <c r="I30" s="404"/>
      <c r="J30" s="411">
        <v>300</v>
      </c>
      <c r="N30" s="219"/>
      <c r="O30" s="219"/>
      <c r="P30" s="219"/>
      <c r="Q30" s="219"/>
    </row>
    <row r="31" spans="1:17" s="17" customFormat="1" ht="12.75">
      <c r="A31" s="18" t="s">
        <v>135</v>
      </c>
      <c r="B31" s="388"/>
      <c r="C31" s="388"/>
      <c r="D31" s="693"/>
      <c r="E31" s="412"/>
      <c r="F31" s="412">
        <f>SUM(F30)</f>
        <v>300</v>
      </c>
      <c r="G31" s="412"/>
      <c r="H31" s="404"/>
      <c r="I31" s="404"/>
      <c r="J31" s="413">
        <v>300</v>
      </c>
      <c r="N31" s="219"/>
      <c r="O31" s="219"/>
      <c r="P31" s="219"/>
      <c r="Q31" s="219"/>
    </row>
    <row r="32" spans="1:17" s="17" customFormat="1" ht="15" customHeight="1">
      <c r="A32" s="113">
        <v>219</v>
      </c>
      <c r="B32" s="384" t="s">
        <v>166</v>
      </c>
      <c r="C32" s="112" t="s">
        <v>720</v>
      </c>
      <c r="D32" s="555">
        <v>50</v>
      </c>
      <c r="E32" s="435">
        <v>200</v>
      </c>
      <c r="F32" s="410">
        <v>10000</v>
      </c>
      <c r="G32" s="410">
        <f t="shared" si="0"/>
        <v>10000</v>
      </c>
      <c r="H32" s="404"/>
      <c r="I32" s="404"/>
      <c r="J32" s="411">
        <v>10000</v>
      </c>
      <c r="N32" s="219"/>
      <c r="O32" s="219"/>
      <c r="P32" s="219"/>
      <c r="Q32" s="219"/>
    </row>
    <row r="33" spans="1:17" s="17" customFormat="1" ht="12.75">
      <c r="A33" s="18" t="s">
        <v>89</v>
      </c>
      <c r="B33" s="125"/>
      <c r="C33" s="16"/>
      <c r="D33" s="693"/>
      <c r="E33" s="412"/>
      <c r="F33" s="412">
        <f>SUM(F32)</f>
        <v>10000</v>
      </c>
      <c r="G33" s="412"/>
      <c r="H33" s="404"/>
      <c r="I33" s="404"/>
      <c r="J33" s="413">
        <v>10000</v>
      </c>
      <c r="N33" s="219"/>
      <c r="O33" s="219"/>
      <c r="P33" s="219"/>
      <c r="Q33" s="219"/>
    </row>
    <row r="34" spans="1:17" s="17" customFormat="1" ht="12.75">
      <c r="A34" s="113">
        <v>221</v>
      </c>
      <c r="B34" s="384" t="s">
        <v>169</v>
      </c>
      <c r="C34" s="112" t="s">
        <v>170</v>
      </c>
      <c r="D34" s="555">
        <v>60</v>
      </c>
      <c r="E34" s="410">
        <v>28.75</v>
      </c>
      <c r="F34" s="410">
        <v>1725</v>
      </c>
      <c r="G34" s="410">
        <f t="shared" si="0"/>
        <v>1725</v>
      </c>
      <c r="H34" s="404"/>
      <c r="I34" s="404"/>
      <c r="J34" s="411">
        <v>1725</v>
      </c>
      <c r="N34" s="219"/>
      <c r="O34" s="219"/>
      <c r="P34" s="219"/>
      <c r="Q34" s="219"/>
    </row>
    <row r="35" spans="1:17" s="17" customFormat="1" ht="12.75">
      <c r="A35" s="18" t="s">
        <v>171</v>
      </c>
      <c r="B35" s="125"/>
      <c r="C35" s="16"/>
      <c r="D35" s="693"/>
      <c r="E35" s="412"/>
      <c r="F35" s="412">
        <f>SUM(F34)</f>
        <v>1725</v>
      </c>
      <c r="G35" s="412"/>
      <c r="H35" s="404"/>
      <c r="I35" s="404"/>
      <c r="J35" s="413">
        <v>1725</v>
      </c>
      <c r="N35" s="219"/>
      <c r="O35" s="219"/>
      <c r="P35" s="219"/>
      <c r="Q35" s="219"/>
    </row>
    <row r="36" spans="1:17" s="17" customFormat="1" ht="12.75">
      <c r="A36" s="113">
        <v>222</v>
      </c>
      <c r="B36" s="384" t="s">
        <v>169</v>
      </c>
      <c r="C36" s="112" t="s">
        <v>173</v>
      </c>
      <c r="D36" s="555">
        <v>73.4</v>
      </c>
      <c r="E36" s="410">
        <v>419.75</v>
      </c>
      <c r="F36" s="410">
        <v>30809.65</v>
      </c>
      <c r="G36" s="410">
        <f t="shared" si="0"/>
        <v>30809.65</v>
      </c>
      <c r="H36" s="404"/>
      <c r="I36" s="404"/>
      <c r="J36" s="411">
        <v>30809.65</v>
      </c>
      <c r="N36" s="219"/>
      <c r="O36" s="219"/>
      <c r="P36" s="219"/>
      <c r="Q36" s="219"/>
    </row>
    <row r="37" spans="1:17" s="17" customFormat="1" ht="12.75">
      <c r="A37" s="113">
        <v>222</v>
      </c>
      <c r="B37" s="384" t="s">
        <v>175</v>
      </c>
      <c r="C37" s="112" t="s">
        <v>721</v>
      </c>
      <c r="D37" s="555">
        <v>2</v>
      </c>
      <c r="E37" s="410">
        <v>70</v>
      </c>
      <c r="F37" s="410">
        <v>140</v>
      </c>
      <c r="G37" s="410">
        <f t="shared" si="0"/>
        <v>140</v>
      </c>
      <c r="H37" s="404"/>
      <c r="I37" s="404"/>
      <c r="J37" s="411">
        <v>140</v>
      </c>
      <c r="N37" s="219"/>
      <c r="O37" s="219"/>
      <c r="P37" s="219"/>
      <c r="Q37" s="219"/>
    </row>
    <row r="38" spans="1:17" s="17" customFormat="1" ht="12.75">
      <c r="A38" s="113">
        <v>222</v>
      </c>
      <c r="B38" s="384" t="s">
        <v>169</v>
      </c>
      <c r="C38" s="112" t="s">
        <v>174</v>
      </c>
      <c r="D38" s="555">
        <v>131.2</v>
      </c>
      <c r="E38" s="410">
        <v>189.75</v>
      </c>
      <c r="F38" s="410">
        <v>24895.2</v>
      </c>
      <c r="G38" s="410">
        <f t="shared" si="0"/>
        <v>24895.2</v>
      </c>
      <c r="H38" s="404"/>
      <c r="I38" s="404"/>
      <c r="J38" s="411">
        <v>24895.2</v>
      </c>
      <c r="N38" s="219"/>
      <c r="O38" s="219"/>
      <c r="P38" s="219"/>
      <c r="Q38" s="219"/>
    </row>
    <row r="39" spans="1:17" s="17" customFormat="1" ht="12.75">
      <c r="A39" s="113">
        <v>222</v>
      </c>
      <c r="B39" s="384" t="s">
        <v>175</v>
      </c>
      <c r="C39" s="112" t="s">
        <v>176</v>
      </c>
      <c r="D39" s="555">
        <v>18</v>
      </c>
      <c r="E39" s="410">
        <v>414</v>
      </c>
      <c r="F39" s="410">
        <v>7452</v>
      </c>
      <c r="G39" s="410">
        <f t="shared" si="0"/>
        <v>7452</v>
      </c>
      <c r="H39" s="404"/>
      <c r="I39" s="404"/>
      <c r="J39" s="411">
        <v>7452</v>
      </c>
      <c r="N39" s="219"/>
      <c r="O39" s="219"/>
      <c r="P39" s="219"/>
      <c r="Q39" s="219"/>
    </row>
    <row r="40" spans="1:17" s="17" customFormat="1" ht="12.75">
      <c r="A40" s="113">
        <v>222</v>
      </c>
      <c r="B40" s="384" t="s">
        <v>175</v>
      </c>
      <c r="C40" s="112" t="s">
        <v>177</v>
      </c>
      <c r="D40" s="555">
        <v>47.7</v>
      </c>
      <c r="E40" s="410">
        <v>115</v>
      </c>
      <c r="F40" s="410">
        <v>5485.5</v>
      </c>
      <c r="G40" s="410">
        <f t="shared" si="0"/>
        <v>5485.5</v>
      </c>
      <c r="H40" s="404"/>
      <c r="I40" s="404"/>
      <c r="J40" s="411">
        <v>5485.5</v>
      </c>
      <c r="N40" s="219"/>
      <c r="O40" s="219"/>
      <c r="P40" s="219"/>
      <c r="Q40" s="219"/>
    </row>
    <row r="41" spans="1:17" s="17" customFormat="1" ht="12.75">
      <c r="A41" s="113">
        <v>222</v>
      </c>
      <c r="B41" s="384" t="s">
        <v>169</v>
      </c>
      <c r="C41" s="112" t="s">
        <v>178</v>
      </c>
      <c r="D41" s="555">
        <v>145.75</v>
      </c>
      <c r="E41" s="410">
        <v>86.25</v>
      </c>
      <c r="F41" s="410">
        <v>12570.9375</v>
      </c>
      <c r="G41" s="410">
        <f t="shared" si="0"/>
        <v>12570.9375</v>
      </c>
      <c r="H41" s="404"/>
      <c r="I41" s="404"/>
      <c r="J41" s="411">
        <v>12570.9375</v>
      </c>
      <c r="N41" s="219"/>
      <c r="O41" s="219"/>
      <c r="P41" s="219"/>
      <c r="Q41" s="219"/>
    </row>
    <row r="42" spans="1:17" s="17" customFormat="1" ht="12.75">
      <c r="A42" s="113">
        <v>222</v>
      </c>
      <c r="B42" s="384" t="s">
        <v>169</v>
      </c>
      <c r="C42" s="112" t="s">
        <v>179</v>
      </c>
      <c r="D42" s="555">
        <v>468</v>
      </c>
      <c r="E42" s="410">
        <v>80.5</v>
      </c>
      <c r="F42" s="410">
        <v>37674</v>
      </c>
      <c r="G42" s="410">
        <f t="shared" si="0"/>
        <v>37674</v>
      </c>
      <c r="H42" s="404"/>
      <c r="I42" s="404"/>
      <c r="J42" s="411">
        <v>37674</v>
      </c>
      <c r="N42" s="219"/>
      <c r="O42" s="219"/>
      <c r="P42" s="219"/>
      <c r="Q42" s="219"/>
    </row>
    <row r="43" spans="1:17" s="17" customFormat="1" ht="12.75">
      <c r="A43" s="113">
        <v>222</v>
      </c>
      <c r="B43" s="384" t="s">
        <v>169</v>
      </c>
      <c r="C43" s="112" t="s">
        <v>180</v>
      </c>
      <c r="D43" s="555">
        <v>243.1</v>
      </c>
      <c r="E43" s="410">
        <v>345</v>
      </c>
      <c r="F43" s="410">
        <v>83869.5</v>
      </c>
      <c r="G43" s="410">
        <f t="shared" si="0"/>
        <v>83869.5</v>
      </c>
      <c r="H43" s="404"/>
      <c r="I43" s="404"/>
      <c r="J43" s="411">
        <v>83869.5</v>
      </c>
      <c r="N43" s="219"/>
      <c r="O43" s="219"/>
      <c r="P43" s="219"/>
      <c r="Q43" s="219"/>
    </row>
    <row r="44" spans="1:17" s="17" customFormat="1" ht="15" customHeight="1">
      <c r="A44" s="113">
        <v>222</v>
      </c>
      <c r="B44" s="384" t="s">
        <v>169</v>
      </c>
      <c r="C44" s="112" t="s">
        <v>76</v>
      </c>
      <c r="D44" s="555">
        <v>5</v>
      </c>
      <c r="E44" s="410">
        <v>1300</v>
      </c>
      <c r="F44" s="410">
        <v>6500</v>
      </c>
      <c r="G44" s="435">
        <f t="shared" si="0"/>
        <v>6500</v>
      </c>
      <c r="H44" s="404"/>
      <c r="I44" s="404"/>
      <c r="J44" s="533">
        <v>6500</v>
      </c>
      <c r="N44" s="219"/>
      <c r="O44" s="219"/>
      <c r="P44" s="219"/>
      <c r="Q44" s="219"/>
    </row>
    <row r="45" spans="1:17" s="17" customFormat="1" ht="12.75">
      <c r="A45" s="113">
        <v>222</v>
      </c>
      <c r="B45" s="384" t="s">
        <v>169</v>
      </c>
      <c r="C45" s="112" t="s">
        <v>181</v>
      </c>
      <c r="D45" s="555">
        <v>345.2</v>
      </c>
      <c r="E45" s="410">
        <v>172.5</v>
      </c>
      <c r="F45" s="410">
        <v>59547</v>
      </c>
      <c r="G45" s="410">
        <f t="shared" si="0"/>
        <v>59547</v>
      </c>
      <c r="H45" s="404"/>
      <c r="I45" s="404"/>
      <c r="J45" s="411">
        <v>59547</v>
      </c>
      <c r="N45" s="219"/>
      <c r="O45" s="219"/>
      <c r="P45" s="219"/>
      <c r="Q45" s="219"/>
    </row>
    <row r="46" spans="1:17" s="17" customFormat="1" ht="24">
      <c r="A46" s="113">
        <v>222</v>
      </c>
      <c r="B46" s="384" t="s">
        <v>169</v>
      </c>
      <c r="C46" s="112" t="s">
        <v>723</v>
      </c>
      <c r="D46" s="555">
        <v>1</v>
      </c>
      <c r="E46" s="410">
        <v>220</v>
      </c>
      <c r="F46" s="410">
        <v>220</v>
      </c>
      <c r="G46" s="435">
        <f t="shared" si="0"/>
        <v>220</v>
      </c>
      <c r="H46" s="404"/>
      <c r="I46" s="404"/>
      <c r="J46" s="533">
        <v>220</v>
      </c>
      <c r="N46" s="219"/>
      <c r="O46" s="219"/>
      <c r="P46" s="219"/>
      <c r="Q46" s="219"/>
    </row>
    <row r="47" spans="1:17" s="17" customFormat="1" ht="12.75">
      <c r="A47" s="113">
        <v>222</v>
      </c>
      <c r="B47" s="384" t="s">
        <v>169</v>
      </c>
      <c r="C47" s="112" t="s">
        <v>182</v>
      </c>
      <c r="D47" s="555">
        <v>387.4</v>
      </c>
      <c r="E47" s="410">
        <v>28.75</v>
      </c>
      <c r="F47" s="410">
        <v>11137.75</v>
      </c>
      <c r="G47" s="410">
        <f t="shared" si="0"/>
        <v>11137.75</v>
      </c>
      <c r="H47" s="404"/>
      <c r="I47" s="404"/>
      <c r="J47" s="411">
        <v>11137.75</v>
      </c>
      <c r="N47" s="219"/>
      <c r="O47" s="219"/>
      <c r="P47" s="219"/>
      <c r="Q47" s="219"/>
    </row>
    <row r="48" spans="1:17" s="17" customFormat="1" ht="12.75">
      <c r="A48" s="113">
        <v>222</v>
      </c>
      <c r="B48" s="384" t="s">
        <v>169</v>
      </c>
      <c r="C48" s="112" t="s">
        <v>183</v>
      </c>
      <c r="D48" s="555">
        <v>35</v>
      </c>
      <c r="E48" s="410">
        <v>46</v>
      </c>
      <c r="F48" s="410">
        <v>1610</v>
      </c>
      <c r="G48" s="410">
        <f t="shared" si="0"/>
        <v>1610</v>
      </c>
      <c r="H48" s="404"/>
      <c r="I48" s="404"/>
      <c r="J48" s="411">
        <v>1610</v>
      </c>
      <c r="N48" s="219"/>
      <c r="O48" s="219"/>
      <c r="P48" s="219"/>
      <c r="Q48" s="219"/>
    </row>
    <row r="49" spans="1:17" s="17" customFormat="1" ht="12.75">
      <c r="A49" s="113">
        <v>222</v>
      </c>
      <c r="B49" s="384" t="s">
        <v>169</v>
      </c>
      <c r="C49" s="112" t="s">
        <v>184</v>
      </c>
      <c r="D49" s="555">
        <v>136.2</v>
      </c>
      <c r="E49" s="410">
        <v>32.2</v>
      </c>
      <c r="F49" s="410">
        <v>4385.64</v>
      </c>
      <c r="G49" s="410">
        <f t="shared" si="0"/>
        <v>4385.64</v>
      </c>
      <c r="H49" s="404"/>
      <c r="I49" s="404"/>
      <c r="J49" s="411">
        <v>4385.64</v>
      </c>
      <c r="N49" s="219"/>
      <c r="O49" s="219"/>
      <c r="P49" s="219"/>
      <c r="Q49" s="219"/>
    </row>
    <row r="50" spans="1:17" s="17" customFormat="1" ht="12.75">
      <c r="A50" s="113">
        <v>222</v>
      </c>
      <c r="B50" s="384" t="s">
        <v>175</v>
      </c>
      <c r="C50" s="112" t="s">
        <v>185</v>
      </c>
      <c r="D50" s="555">
        <v>26</v>
      </c>
      <c r="E50" s="410">
        <v>57.5</v>
      </c>
      <c r="F50" s="410">
        <v>1495</v>
      </c>
      <c r="G50" s="410">
        <f t="shared" si="0"/>
        <v>1495</v>
      </c>
      <c r="H50" s="404"/>
      <c r="I50" s="404"/>
      <c r="J50" s="411">
        <v>1495</v>
      </c>
      <c r="N50" s="219"/>
      <c r="O50" s="219"/>
      <c r="P50" s="219"/>
      <c r="Q50" s="219"/>
    </row>
    <row r="51" spans="1:17" s="17" customFormat="1" ht="12.75">
      <c r="A51" s="113">
        <v>222</v>
      </c>
      <c r="B51" s="384" t="s">
        <v>175</v>
      </c>
      <c r="C51" s="112" t="s">
        <v>186</v>
      </c>
      <c r="D51" s="555">
        <v>35.2</v>
      </c>
      <c r="E51" s="410">
        <v>34.5</v>
      </c>
      <c r="F51" s="410">
        <v>1214.4</v>
      </c>
      <c r="G51" s="410">
        <f t="shared" si="0"/>
        <v>1214.4</v>
      </c>
      <c r="H51" s="404"/>
      <c r="I51" s="404"/>
      <c r="J51" s="411">
        <v>1214.4</v>
      </c>
      <c r="N51" s="219"/>
      <c r="O51" s="219"/>
      <c r="P51" s="219"/>
      <c r="Q51" s="219"/>
    </row>
    <row r="52" spans="1:17" s="17" customFormat="1" ht="12.75">
      <c r="A52" s="113">
        <v>222</v>
      </c>
      <c r="B52" s="384" t="s">
        <v>175</v>
      </c>
      <c r="C52" s="112" t="s">
        <v>187</v>
      </c>
      <c r="D52" s="555">
        <v>1707.1</v>
      </c>
      <c r="E52" s="410">
        <v>8.05</v>
      </c>
      <c r="F52" s="410">
        <v>13742.154999999999</v>
      </c>
      <c r="G52" s="410">
        <f t="shared" si="0"/>
        <v>13742.154999999999</v>
      </c>
      <c r="H52" s="404"/>
      <c r="I52" s="404"/>
      <c r="J52" s="411">
        <v>13742.154999999999</v>
      </c>
      <c r="N52" s="219"/>
      <c r="O52" s="219"/>
      <c r="P52" s="219"/>
      <c r="Q52" s="219"/>
    </row>
    <row r="53" spans="1:17" s="17" customFormat="1" ht="12.75">
      <c r="A53" s="113">
        <v>222</v>
      </c>
      <c r="B53" s="384" t="s">
        <v>169</v>
      </c>
      <c r="C53" s="112" t="s">
        <v>188</v>
      </c>
      <c r="D53" s="555">
        <v>66.3</v>
      </c>
      <c r="E53" s="410">
        <v>69</v>
      </c>
      <c r="F53" s="410">
        <v>4574.7</v>
      </c>
      <c r="G53" s="410">
        <f t="shared" si="0"/>
        <v>4574.7</v>
      </c>
      <c r="H53" s="404"/>
      <c r="I53" s="404"/>
      <c r="J53" s="411">
        <v>4574.7</v>
      </c>
      <c r="N53" s="219"/>
      <c r="O53" s="219"/>
      <c r="P53" s="219"/>
      <c r="Q53" s="219"/>
    </row>
    <row r="54" spans="1:17" s="17" customFormat="1" ht="12.75">
      <c r="A54" s="113">
        <v>222</v>
      </c>
      <c r="B54" s="384" t="s">
        <v>169</v>
      </c>
      <c r="C54" s="112" t="s">
        <v>189</v>
      </c>
      <c r="D54" s="555">
        <v>149.39</v>
      </c>
      <c r="E54" s="410">
        <v>207</v>
      </c>
      <c r="F54" s="410">
        <v>30923.73</v>
      </c>
      <c r="G54" s="410">
        <f t="shared" si="0"/>
        <v>30923.73</v>
      </c>
      <c r="H54" s="404"/>
      <c r="I54" s="404"/>
      <c r="J54" s="411">
        <v>30923.73</v>
      </c>
      <c r="N54" s="219"/>
      <c r="O54" s="219"/>
      <c r="P54" s="219"/>
      <c r="Q54" s="219"/>
    </row>
    <row r="55" spans="1:17" s="17" customFormat="1" ht="24" customHeight="1">
      <c r="A55" s="113">
        <v>222</v>
      </c>
      <c r="B55" s="384" t="s">
        <v>169</v>
      </c>
      <c r="C55" s="112" t="s">
        <v>190</v>
      </c>
      <c r="D55" s="555">
        <v>21</v>
      </c>
      <c r="E55" s="410">
        <v>287.5</v>
      </c>
      <c r="F55" s="410">
        <v>6037.5</v>
      </c>
      <c r="G55" s="410">
        <f t="shared" si="0"/>
        <v>6037.5</v>
      </c>
      <c r="H55" s="404"/>
      <c r="I55" s="404"/>
      <c r="J55" s="411">
        <v>6037.5</v>
      </c>
      <c r="N55" s="219"/>
      <c r="O55" s="219"/>
      <c r="P55" s="219"/>
      <c r="Q55" s="219"/>
    </row>
    <row r="56" spans="1:17" s="17" customFormat="1" ht="12.75">
      <c r="A56" s="113">
        <v>222</v>
      </c>
      <c r="B56" s="384" t="s">
        <v>169</v>
      </c>
      <c r="C56" s="112" t="s">
        <v>191</v>
      </c>
      <c r="D56" s="555">
        <v>163</v>
      </c>
      <c r="E56" s="410">
        <v>74.75</v>
      </c>
      <c r="F56" s="410">
        <v>12184.25</v>
      </c>
      <c r="G56" s="410">
        <f t="shared" si="0"/>
        <v>12184.25</v>
      </c>
      <c r="H56" s="404"/>
      <c r="I56" s="404"/>
      <c r="J56" s="411">
        <v>12184.25</v>
      </c>
      <c r="N56" s="219"/>
      <c r="O56" s="219"/>
      <c r="P56" s="219"/>
      <c r="Q56" s="219"/>
    </row>
    <row r="57" spans="1:17" s="17" customFormat="1" ht="12.75">
      <c r="A57" s="113">
        <v>222</v>
      </c>
      <c r="B57" s="384" t="s">
        <v>169</v>
      </c>
      <c r="C57" s="112" t="s">
        <v>192</v>
      </c>
      <c r="D57" s="555">
        <v>480.5</v>
      </c>
      <c r="E57" s="410">
        <v>80.5</v>
      </c>
      <c r="F57" s="410">
        <v>38680.25</v>
      </c>
      <c r="G57" s="410">
        <f t="shared" si="0"/>
        <v>38680.25</v>
      </c>
      <c r="H57" s="404"/>
      <c r="I57" s="404"/>
      <c r="J57" s="411">
        <v>38680.25</v>
      </c>
      <c r="N57" s="219"/>
      <c r="O57" s="219"/>
      <c r="P57" s="219"/>
      <c r="Q57" s="219"/>
    </row>
    <row r="58" spans="1:17" s="17" customFormat="1" ht="12.75">
      <c r="A58" s="113">
        <v>222</v>
      </c>
      <c r="B58" s="384" t="s">
        <v>169</v>
      </c>
      <c r="C58" s="112" t="s">
        <v>722</v>
      </c>
      <c r="D58" s="555">
        <v>4</v>
      </c>
      <c r="E58" s="410">
        <v>120</v>
      </c>
      <c r="F58" s="410">
        <v>480</v>
      </c>
      <c r="G58" s="410">
        <f t="shared" si="0"/>
        <v>480</v>
      </c>
      <c r="H58" s="404"/>
      <c r="I58" s="404"/>
      <c r="J58" s="411">
        <v>480</v>
      </c>
      <c r="N58" s="219"/>
      <c r="O58" s="219"/>
      <c r="P58" s="219"/>
      <c r="Q58" s="219"/>
    </row>
    <row r="59" spans="1:17" s="17" customFormat="1" ht="12.75">
      <c r="A59" s="113">
        <v>222</v>
      </c>
      <c r="B59" s="384" t="s">
        <v>166</v>
      </c>
      <c r="C59" s="112" t="s">
        <v>172</v>
      </c>
      <c r="D59" s="555">
        <v>1</v>
      </c>
      <c r="E59" s="435">
        <v>500</v>
      </c>
      <c r="F59" s="410">
        <v>500</v>
      </c>
      <c r="G59" s="410">
        <f t="shared" si="0"/>
        <v>500</v>
      </c>
      <c r="H59" s="404"/>
      <c r="I59" s="404"/>
      <c r="J59" s="411">
        <v>500</v>
      </c>
      <c r="N59" s="219"/>
      <c r="O59" s="219"/>
      <c r="P59" s="219"/>
      <c r="Q59" s="219"/>
    </row>
    <row r="60" spans="1:17" s="17" customFormat="1" ht="12.75">
      <c r="A60" s="113">
        <v>222</v>
      </c>
      <c r="B60" s="384" t="s">
        <v>169</v>
      </c>
      <c r="C60" s="112" t="s">
        <v>193</v>
      </c>
      <c r="D60" s="555">
        <v>357</v>
      </c>
      <c r="E60" s="410">
        <v>69</v>
      </c>
      <c r="F60" s="410">
        <v>24633</v>
      </c>
      <c r="G60" s="410">
        <f t="shared" si="0"/>
        <v>24633</v>
      </c>
      <c r="H60" s="404"/>
      <c r="I60" s="404"/>
      <c r="J60" s="411">
        <v>24633</v>
      </c>
      <c r="N60" s="219"/>
      <c r="O60" s="219"/>
      <c r="P60" s="219"/>
      <c r="Q60" s="219"/>
    </row>
    <row r="61" spans="1:17" s="17" customFormat="1" ht="12.75">
      <c r="A61" s="113">
        <v>222</v>
      </c>
      <c r="B61" s="384" t="s">
        <v>169</v>
      </c>
      <c r="C61" s="112" t="s">
        <v>194</v>
      </c>
      <c r="D61" s="555">
        <v>49</v>
      </c>
      <c r="E61" s="410">
        <v>345</v>
      </c>
      <c r="F61" s="410">
        <v>16905</v>
      </c>
      <c r="G61" s="410">
        <f t="shared" si="0"/>
        <v>16905</v>
      </c>
      <c r="H61" s="404"/>
      <c r="I61" s="404"/>
      <c r="J61" s="411">
        <v>16905</v>
      </c>
      <c r="N61" s="219"/>
      <c r="O61" s="219"/>
      <c r="P61" s="219"/>
      <c r="Q61" s="219"/>
    </row>
    <row r="62" spans="1:17" s="17" customFormat="1" ht="12.75">
      <c r="A62" s="113">
        <v>222</v>
      </c>
      <c r="B62" s="384" t="s">
        <v>175</v>
      </c>
      <c r="C62" s="112" t="s">
        <v>195</v>
      </c>
      <c r="D62" s="555">
        <v>174.1</v>
      </c>
      <c r="E62" s="410">
        <v>195.5</v>
      </c>
      <c r="F62" s="410">
        <v>34036.55</v>
      </c>
      <c r="G62" s="410">
        <f t="shared" si="0"/>
        <v>34036.55</v>
      </c>
      <c r="H62" s="404"/>
      <c r="I62" s="404"/>
      <c r="J62" s="411">
        <v>34036.55</v>
      </c>
      <c r="N62" s="219"/>
      <c r="O62" s="219"/>
      <c r="P62" s="219"/>
      <c r="Q62" s="219"/>
    </row>
    <row r="63" spans="1:17" s="17" customFormat="1" ht="12.75">
      <c r="A63" s="18" t="s">
        <v>196</v>
      </c>
      <c r="B63" s="125"/>
      <c r="C63" s="16"/>
      <c r="D63" s="693"/>
      <c r="E63" s="412"/>
      <c r="F63" s="412">
        <f>SUM(F36:F62)</f>
        <v>471703.7125</v>
      </c>
      <c r="G63" s="412"/>
      <c r="H63" s="404"/>
      <c r="I63" s="404"/>
      <c r="J63" s="413">
        <v>471703.7125</v>
      </c>
      <c r="N63" s="219"/>
      <c r="O63" s="219"/>
      <c r="P63" s="219"/>
      <c r="Q63" s="219"/>
    </row>
    <row r="64" spans="1:17" s="17" customFormat="1" ht="12.75">
      <c r="A64" s="113">
        <v>223</v>
      </c>
      <c r="B64" s="384" t="s">
        <v>169</v>
      </c>
      <c r="C64" s="112" t="s">
        <v>197</v>
      </c>
      <c r="D64" s="555">
        <v>53</v>
      </c>
      <c r="E64" s="410">
        <v>40.25</v>
      </c>
      <c r="F64" s="410">
        <v>2133.25</v>
      </c>
      <c r="G64" s="410">
        <f t="shared" si="0"/>
        <v>2133.25</v>
      </c>
      <c r="H64" s="404"/>
      <c r="I64" s="404"/>
      <c r="J64" s="411">
        <v>2133.25</v>
      </c>
      <c r="N64" s="219"/>
      <c r="O64" s="219"/>
      <c r="P64" s="219"/>
      <c r="Q64" s="219"/>
    </row>
    <row r="65" spans="1:17" s="17" customFormat="1" ht="12.75">
      <c r="A65" s="113">
        <v>223</v>
      </c>
      <c r="B65" s="384" t="s">
        <v>169</v>
      </c>
      <c r="C65" s="112" t="s">
        <v>198</v>
      </c>
      <c r="D65" s="555">
        <v>89</v>
      </c>
      <c r="E65" s="410">
        <v>9.775</v>
      </c>
      <c r="F65" s="410">
        <v>869.975</v>
      </c>
      <c r="G65" s="410">
        <f t="shared" si="0"/>
        <v>869.975</v>
      </c>
      <c r="H65" s="404"/>
      <c r="I65" s="404"/>
      <c r="J65" s="411">
        <v>869.975</v>
      </c>
      <c r="N65" s="219"/>
      <c r="O65" s="219"/>
      <c r="P65" s="219"/>
      <c r="Q65" s="219"/>
    </row>
    <row r="66" spans="1:17" s="17" customFormat="1" ht="12.75">
      <c r="A66" s="113">
        <v>223</v>
      </c>
      <c r="B66" s="384" t="s">
        <v>169</v>
      </c>
      <c r="C66" s="112" t="s">
        <v>199</v>
      </c>
      <c r="D66" s="555">
        <v>14</v>
      </c>
      <c r="E66" s="410">
        <v>138</v>
      </c>
      <c r="F66" s="410">
        <v>1932</v>
      </c>
      <c r="G66" s="410">
        <f t="shared" si="0"/>
        <v>1932</v>
      </c>
      <c r="H66" s="404"/>
      <c r="I66" s="404"/>
      <c r="J66" s="411">
        <v>1932</v>
      </c>
      <c r="N66" s="219"/>
      <c r="O66" s="219"/>
      <c r="P66" s="219"/>
      <c r="Q66" s="219"/>
    </row>
    <row r="67" spans="1:17" s="17" customFormat="1" ht="12.75">
      <c r="A67" s="18" t="s">
        <v>200</v>
      </c>
      <c r="B67" s="125"/>
      <c r="C67" s="16"/>
      <c r="D67" s="693"/>
      <c r="E67" s="412"/>
      <c r="F67" s="412">
        <f>SUM(F64:F66)</f>
        <v>4935.225</v>
      </c>
      <c r="G67" s="412"/>
      <c r="H67" s="404"/>
      <c r="I67" s="404"/>
      <c r="J67" s="413">
        <v>4935.225</v>
      </c>
      <c r="N67" s="219"/>
      <c r="O67" s="219"/>
      <c r="P67" s="219"/>
      <c r="Q67" s="219"/>
    </row>
    <row r="68" spans="1:17" s="20" customFormat="1" ht="12.75">
      <c r="A68" s="113">
        <v>229</v>
      </c>
      <c r="B68" s="384" t="s">
        <v>169</v>
      </c>
      <c r="C68" s="112" t="s">
        <v>750</v>
      </c>
      <c r="D68" s="555">
        <v>2</v>
      </c>
      <c r="E68" s="410">
        <v>120</v>
      </c>
      <c r="F68" s="410">
        <v>240</v>
      </c>
      <c r="G68" s="410">
        <f t="shared" si="0"/>
        <v>240</v>
      </c>
      <c r="H68" s="528"/>
      <c r="I68" s="528"/>
      <c r="J68" s="411">
        <v>240</v>
      </c>
      <c r="N68" s="184"/>
      <c r="O68" s="184"/>
      <c r="P68" s="184"/>
      <c r="Q68" s="184"/>
    </row>
    <row r="69" spans="1:17" s="17" customFormat="1" ht="12.75">
      <c r="A69" s="18" t="s">
        <v>751</v>
      </c>
      <c r="B69" s="125"/>
      <c r="C69" s="16"/>
      <c r="D69" s="693"/>
      <c r="E69" s="412"/>
      <c r="F69" s="412">
        <f>SUM(F68)</f>
        <v>240</v>
      </c>
      <c r="G69" s="412"/>
      <c r="H69" s="404"/>
      <c r="I69" s="404"/>
      <c r="J69" s="413">
        <v>240</v>
      </c>
      <c r="N69" s="219"/>
      <c r="O69" s="219"/>
      <c r="P69" s="219"/>
      <c r="Q69" s="219"/>
    </row>
    <row r="70" spans="1:17" s="17" customFormat="1" ht="12.75">
      <c r="A70" s="789">
        <v>231</v>
      </c>
      <c r="B70" s="790" t="s">
        <v>201</v>
      </c>
      <c r="C70" s="791" t="s">
        <v>202</v>
      </c>
      <c r="D70" s="792">
        <v>10208</v>
      </c>
      <c r="E70" s="793">
        <v>21.85</v>
      </c>
      <c r="F70" s="793">
        <v>223044.8</v>
      </c>
      <c r="G70" s="793">
        <f t="shared" si="0"/>
        <v>223044.8</v>
      </c>
      <c r="H70" s="794"/>
      <c r="I70" s="794"/>
      <c r="J70" s="795">
        <v>223044.8</v>
      </c>
      <c r="N70" s="219"/>
      <c r="O70" s="219"/>
      <c r="P70" s="219"/>
      <c r="Q70" s="219"/>
    </row>
    <row r="71" spans="1:17" s="17" customFormat="1" ht="12.75">
      <c r="A71" s="789">
        <v>231</v>
      </c>
      <c r="B71" s="790" t="s">
        <v>201</v>
      </c>
      <c r="C71" s="791" t="s">
        <v>203</v>
      </c>
      <c r="D71" s="792">
        <v>3263.25</v>
      </c>
      <c r="E71" s="793">
        <v>25.3</v>
      </c>
      <c r="F71" s="793">
        <v>82560.225</v>
      </c>
      <c r="G71" s="793">
        <f t="shared" si="0"/>
        <v>82560.225</v>
      </c>
      <c r="H71" s="794"/>
      <c r="I71" s="794"/>
      <c r="J71" s="795">
        <v>82560.225</v>
      </c>
      <c r="N71" s="219"/>
      <c r="O71" s="219"/>
      <c r="P71" s="219"/>
      <c r="Q71" s="219"/>
    </row>
    <row r="72" spans="1:17" s="17" customFormat="1" ht="12.75">
      <c r="A72" s="803">
        <v>231</v>
      </c>
      <c r="B72" s="804" t="s">
        <v>169</v>
      </c>
      <c r="C72" s="805" t="s">
        <v>204</v>
      </c>
      <c r="D72" s="806">
        <v>3804.9</v>
      </c>
      <c r="E72" s="807">
        <v>8.05</v>
      </c>
      <c r="F72" s="807">
        <v>30629.445000000003</v>
      </c>
      <c r="G72" s="807">
        <f t="shared" si="0"/>
        <v>30629.445000000003</v>
      </c>
      <c r="H72" s="808"/>
      <c r="I72" s="808"/>
      <c r="J72" s="809">
        <v>30629.445000000003</v>
      </c>
      <c r="N72" s="219"/>
      <c r="O72" s="219"/>
      <c r="P72" s="219"/>
      <c r="Q72" s="219"/>
    </row>
    <row r="73" spans="1:17" s="17" customFormat="1" ht="24">
      <c r="A73" s="113">
        <v>231</v>
      </c>
      <c r="B73" s="384" t="s">
        <v>169</v>
      </c>
      <c r="C73" s="112" t="s">
        <v>205</v>
      </c>
      <c r="D73" s="555">
        <v>64</v>
      </c>
      <c r="E73" s="410">
        <v>112.7</v>
      </c>
      <c r="F73" s="410">
        <v>7212.8</v>
      </c>
      <c r="G73" s="410">
        <f t="shared" si="0"/>
        <v>7212.8</v>
      </c>
      <c r="H73" s="404"/>
      <c r="I73" s="404"/>
      <c r="J73" s="411">
        <v>7212.8</v>
      </c>
      <c r="N73" s="219"/>
      <c r="O73" s="219"/>
      <c r="P73" s="219"/>
      <c r="Q73" s="219"/>
    </row>
    <row r="74" spans="1:17" s="17" customFormat="1" ht="12.75">
      <c r="A74" s="113">
        <v>231</v>
      </c>
      <c r="B74" s="384" t="s">
        <v>206</v>
      </c>
      <c r="C74" s="112" t="s">
        <v>207</v>
      </c>
      <c r="D74" s="555">
        <v>210.65</v>
      </c>
      <c r="E74" s="410">
        <v>10.7525</v>
      </c>
      <c r="F74" s="410">
        <v>2265.014125</v>
      </c>
      <c r="G74" s="410">
        <f t="shared" si="0"/>
        <v>2265.014125</v>
      </c>
      <c r="H74" s="404"/>
      <c r="I74" s="404"/>
      <c r="J74" s="411">
        <v>2265.014125</v>
      </c>
      <c r="N74" s="219"/>
      <c r="O74" s="219"/>
      <c r="P74" s="219"/>
      <c r="Q74" s="219"/>
    </row>
    <row r="75" spans="1:17" s="17" customFormat="1" ht="24">
      <c r="A75" s="113">
        <v>231</v>
      </c>
      <c r="B75" s="384" t="s">
        <v>169</v>
      </c>
      <c r="C75" s="112" t="s">
        <v>208</v>
      </c>
      <c r="D75" s="555">
        <v>26</v>
      </c>
      <c r="E75" s="410">
        <v>373.75</v>
      </c>
      <c r="F75" s="410">
        <v>9717.5</v>
      </c>
      <c r="G75" s="410">
        <f t="shared" si="0"/>
        <v>9717.5</v>
      </c>
      <c r="H75" s="404"/>
      <c r="I75" s="404"/>
      <c r="J75" s="411">
        <v>9717.5</v>
      </c>
      <c r="N75" s="219"/>
      <c r="O75" s="219"/>
      <c r="P75" s="219"/>
      <c r="Q75" s="219"/>
    </row>
    <row r="76" spans="1:17" s="17" customFormat="1" ht="12.75">
      <c r="A76" s="18" t="s">
        <v>209</v>
      </c>
      <c r="B76" s="125"/>
      <c r="C76" s="16"/>
      <c r="D76" s="693"/>
      <c r="E76" s="412"/>
      <c r="F76" s="412">
        <f>SUM(F70:F75)</f>
        <v>355429.784125</v>
      </c>
      <c r="G76" s="412"/>
      <c r="H76" s="404"/>
      <c r="I76" s="404"/>
      <c r="J76" s="413">
        <v>355429.784125</v>
      </c>
      <c r="N76" s="219"/>
      <c r="O76" s="219"/>
      <c r="P76" s="219"/>
      <c r="Q76" s="219"/>
    </row>
    <row r="77" spans="1:17" s="17" customFormat="1" ht="12.75">
      <c r="A77" s="113">
        <v>232</v>
      </c>
      <c r="B77" s="384" t="s">
        <v>201</v>
      </c>
      <c r="C77" s="112" t="s">
        <v>210</v>
      </c>
      <c r="D77" s="555">
        <v>8</v>
      </c>
      <c r="E77" s="410">
        <v>64.4</v>
      </c>
      <c r="F77" s="410">
        <v>515.2</v>
      </c>
      <c r="G77" s="410">
        <f aca="true" t="shared" si="1" ref="G77:G140">+F77</f>
        <v>515.2</v>
      </c>
      <c r="H77" s="404"/>
      <c r="I77" s="404"/>
      <c r="J77" s="411">
        <v>515.2</v>
      </c>
      <c r="N77" s="219"/>
      <c r="O77" s="219"/>
      <c r="P77" s="219"/>
      <c r="Q77" s="219"/>
    </row>
    <row r="78" spans="1:17" s="17" customFormat="1" ht="12.75">
      <c r="A78" s="113">
        <v>232</v>
      </c>
      <c r="B78" s="384" t="s">
        <v>201</v>
      </c>
      <c r="C78" s="112" t="s">
        <v>211</v>
      </c>
      <c r="D78" s="555">
        <v>9</v>
      </c>
      <c r="E78" s="410">
        <v>138</v>
      </c>
      <c r="F78" s="410">
        <v>1242</v>
      </c>
      <c r="G78" s="410">
        <f t="shared" si="1"/>
        <v>1242</v>
      </c>
      <c r="H78" s="404"/>
      <c r="I78" s="404"/>
      <c r="J78" s="411">
        <v>1242</v>
      </c>
      <c r="N78" s="219"/>
      <c r="O78" s="219"/>
      <c r="P78" s="219"/>
      <c r="Q78" s="219"/>
    </row>
    <row r="79" spans="1:17" s="17" customFormat="1" ht="12.75">
      <c r="A79" s="18" t="s">
        <v>212</v>
      </c>
      <c r="B79" s="125"/>
      <c r="C79" s="16"/>
      <c r="D79" s="693"/>
      <c r="E79" s="412"/>
      <c r="F79" s="412">
        <f>SUM(F77:F78)</f>
        <v>1757.2</v>
      </c>
      <c r="G79" s="412"/>
      <c r="H79" s="404"/>
      <c r="I79" s="404"/>
      <c r="J79" s="413">
        <v>1757.2</v>
      </c>
      <c r="N79" s="219"/>
      <c r="O79" s="219"/>
      <c r="P79" s="219"/>
      <c r="Q79" s="219"/>
    </row>
    <row r="80" spans="1:17" s="17" customFormat="1" ht="12.75">
      <c r="A80" s="113">
        <v>233</v>
      </c>
      <c r="B80" s="384" t="s">
        <v>169</v>
      </c>
      <c r="C80" s="112" t="s">
        <v>213</v>
      </c>
      <c r="D80" s="555">
        <v>960</v>
      </c>
      <c r="E80" s="435">
        <v>0.9260416666666667</v>
      </c>
      <c r="F80" s="410">
        <v>889</v>
      </c>
      <c r="G80" s="410">
        <f t="shared" si="1"/>
        <v>889</v>
      </c>
      <c r="H80" s="404"/>
      <c r="I80" s="404"/>
      <c r="J80" s="411">
        <v>889</v>
      </c>
      <c r="N80" s="219"/>
      <c r="O80" s="219"/>
      <c r="P80" s="219"/>
      <c r="Q80" s="219"/>
    </row>
    <row r="81" spans="1:17" s="17" customFormat="1" ht="12.75">
      <c r="A81" s="113">
        <v>233</v>
      </c>
      <c r="B81" s="384" t="s">
        <v>169</v>
      </c>
      <c r="C81" s="112" t="s">
        <v>214</v>
      </c>
      <c r="D81" s="555">
        <v>19964</v>
      </c>
      <c r="E81" s="410">
        <v>2.3</v>
      </c>
      <c r="F81" s="410">
        <v>45917.2</v>
      </c>
      <c r="G81" s="410">
        <f t="shared" si="1"/>
        <v>45917.2</v>
      </c>
      <c r="H81" s="404"/>
      <c r="I81" s="404"/>
      <c r="J81" s="411">
        <v>45917.2</v>
      </c>
      <c r="N81" s="219"/>
      <c r="O81" s="219"/>
      <c r="P81" s="219"/>
      <c r="Q81" s="219"/>
    </row>
    <row r="82" spans="1:17" s="17" customFormat="1" ht="12.75">
      <c r="A82" s="113">
        <v>233</v>
      </c>
      <c r="B82" s="384" t="s">
        <v>91</v>
      </c>
      <c r="C82" s="112" t="s">
        <v>92</v>
      </c>
      <c r="D82" s="555">
        <v>50</v>
      </c>
      <c r="E82" s="410">
        <v>30</v>
      </c>
      <c r="F82" s="410">
        <v>1500</v>
      </c>
      <c r="G82" s="410">
        <f t="shared" si="1"/>
        <v>1500</v>
      </c>
      <c r="H82" s="404"/>
      <c r="I82" s="404"/>
      <c r="J82" s="411">
        <v>1500</v>
      </c>
      <c r="N82" s="219"/>
      <c r="O82" s="219"/>
      <c r="P82" s="219"/>
      <c r="Q82" s="219"/>
    </row>
    <row r="83" spans="1:17" s="17" customFormat="1" ht="24">
      <c r="A83" s="113">
        <v>233</v>
      </c>
      <c r="B83" s="384" t="s">
        <v>169</v>
      </c>
      <c r="C83" s="112" t="s">
        <v>215</v>
      </c>
      <c r="D83" s="555">
        <v>2</v>
      </c>
      <c r="E83" s="435">
        <v>5</v>
      </c>
      <c r="F83" s="410">
        <v>10</v>
      </c>
      <c r="G83" s="410">
        <f t="shared" si="1"/>
        <v>10</v>
      </c>
      <c r="H83" s="404"/>
      <c r="I83" s="404"/>
      <c r="J83" s="411">
        <v>10</v>
      </c>
      <c r="N83" s="219"/>
      <c r="O83" s="219"/>
      <c r="P83" s="219"/>
      <c r="Q83" s="219"/>
    </row>
    <row r="84" spans="1:17" s="17" customFormat="1" ht="12.75">
      <c r="A84" s="113">
        <v>233</v>
      </c>
      <c r="B84" s="384" t="s">
        <v>169</v>
      </c>
      <c r="C84" s="112" t="s">
        <v>216</v>
      </c>
      <c r="D84" s="555">
        <v>562</v>
      </c>
      <c r="E84" s="410">
        <v>5.175</v>
      </c>
      <c r="F84" s="410">
        <v>2908.35</v>
      </c>
      <c r="G84" s="410">
        <f t="shared" si="1"/>
        <v>2908.35</v>
      </c>
      <c r="H84" s="404"/>
      <c r="I84" s="404"/>
      <c r="J84" s="411">
        <v>2908.35</v>
      </c>
      <c r="N84" s="219"/>
      <c r="O84" s="219"/>
      <c r="P84" s="219"/>
      <c r="Q84" s="219"/>
    </row>
    <row r="85" spans="1:17" s="17" customFormat="1" ht="12.75">
      <c r="A85" s="770">
        <v>233</v>
      </c>
      <c r="B85" s="771" t="s">
        <v>169</v>
      </c>
      <c r="C85" s="772" t="s">
        <v>217</v>
      </c>
      <c r="D85" s="773">
        <v>44573</v>
      </c>
      <c r="E85" s="774">
        <v>0.92</v>
      </c>
      <c r="F85" s="774">
        <v>41007.16</v>
      </c>
      <c r="G85" s="774">
        <f t="shared" si="1"/>
        <v>41007.16</v>
      </c>
      <c r="H85" s="775"/>
      <c r="I85" s="775"/>
      <c r="J85" s="776">
        <v>41007.16</v>
      </c>
      <c r="N85" s="219"/>
      <c r="O85" s="219"/>
      <c r="P85" s="219"/>
      <c r="Q85" s="219"/>
    </row>
    <row r="86" spans="1:17" s="17" customFormat="1" ht="12.75">
      <c r="A86" s="770">
        <v>233</v>
      </c>
      <c r="B86" s="771" t="s">
        <v>169</v>
      </c>
      <c r="C86" s="772" t="s">
        <v>218</v>
      </c>
      <c r="D86" s="773">
        <v>251855</v>
      </c>
      <c r="E86" s="774">
        <v>1.955</v>
      </c>
      <c r="F86" s="774">
        <v>492376.525</v>
      </c>
      <c r="G86" s="774">
        <f t="shared" si="1"/>
        <v>492376.525</v>
      </c>
      <c r="H86" s="775"/>
      <c r="I86" s="775"/>
      <c r="J86" s="776">
        <v>492376.525</v>
      </c>
      <c r="N86" s="219"/>
      <c r="O86" s="219"/>
      <c r="P86" s="219"/>
      <c r="Q86" s="219"/>
    </row>
    <row r="87" spans="1:17" s="17" customFormat="1" ht="12.75">
      <c r="A87" s="113">
        <v>233</v>
      </c>
      <c r="B87" s="384" t="s">
        <v>169</v>
      </c>
      <c r="C87" s="112" t="s">
        <v>219</v>
      </c>
      <c r="D87" s="555">
        <v>29722</v>
      </c>
      <c r="E87" s="435">
        <v>1.888903842271718</v>
      </c>
      <c r="F87" s="410">
        <v>56142</v>
      </c>
      <c r="G87" s="410">
        <f t="shared" si="1"/>
        <v>56142</v>
      </c>
      <c r="H87" s="404"/>
      <c r="I87" s="404"/>
      <c r="J87" s="411">
        <v>56142</v>
      </c>
      <c r="N87" s="219"/>
      <c r="O87" s="219"/>
      <c r="P87" s="219"/>
      <c r="Q87" s="219"/>
    </row>
    <row r="88" spans="1:17" s="17" customFormat="1" ht="12.75">
      <c r="A88" s="770">
        <v>233</v>
      </c>
      <c r="B88" s="771" t="s">
        <v>169</v>
      </c>
      <c r="C88" s="772" t="s">
        <v>220</v>
      </c>
      <c r="D88" s="773">
        <v>66677</v>
      </c>
      <c r="E88" s="774">
        <v>0.644</v>
      </c>
      <c r="F88" s="774">
        <v>42939.988</v>
      </c>
      <c r="G88" s="774">
        <f t="shared" si="1"/>
        <v>42939.988</v>
      </c>
      <c r="H88" s="775"/>
      <c r="I88" s="775"/>
      <c r="J88" s="776">
        <v>42939.988</v>
      </c>
      <c r="N88" s="219"/>
      <c r="O88" s="219"/>
      <c r="P88" s="219"/>
      <c r="Q88" s="219"/>
    </row>
    <row r="89" spans="1:17" s="17" customFormat="1" ht="12.75">
      <c r="A89" s="113">
        <v>233</v>
      </c>
      <c r="B89" s="384" t="s">
        <v>169</v>
      </c>
      <c r="C89" s="112" t="s">
        <v>221</v>
      </c>
      <c r="D89" s="555">
        <v>1005</v>
      </c>
      <c r="E89" s="410">
        <v>4.14</v>
      </c>
      <c r="F89" s="410">
        <v>4160.7</v>
      </c>
      <c r="G89" s="410">
        <f t="shared" si="1"/>
        <v>4160.7</v>
      </c>
      <c r="H89" s="404"/>
      <c r="I89" s="404"/>
      <c r="J89" s="411">
        <v>4160.7</v>
      </c>
      <c r="N89" s="219"/>
      <c r="O89" s="219"/>
      <c r="P89" s="219"/>
      <c r="Q89" s="219"/>
    </row>
    <row r="90" spans="1:17" s="17" customFormat="1" ht="12.75">
      <c r="A90" s="113">
        <v>233</v>
      </c>
      <c r="B90" s="384" t="s">
        <v>169</v>
      </c>
      <c r="C90" s="112" t="s">
        <v>222</v>
      </c>
      <c r="D90" s="555">
        <v>500</v>
      </c>
      <c r="E90" s="435">
        <v>0.5</v>
      </c>
      <c r="F90" s="410">
        <v>250</v>
      </c>
      <c r="G90" s="410">
        <f t="shared" si="1"/>
        <v>250</v>
      </c>
      <c r="H90" s="404"/>
      <c r="I90" s="404"/>
      <c r="J90" s="411">
        <v>250</v>
      </c>
      <c r="N90" s="219"/>
      <c r="O90" s="219"/>
      <c r="P90" s="219"/>
      <c r="Q90" s="219"/>
    </row>
    <row r="91" spans="1:17" s="17" customFormat="1" ht="12.75">
      <c r="A91" s="113">
        <v>233</v>
      </c>
      <c r="B91" s="384" t="s">
        <v>91</v>
      </c>
      <c r="C91" s="112" t="s">
        <v>724</v>
      </c>
      <c r="D91" s="555">
        <v>50</v>
      </c>
      <c r="E91" s="435">
        <v>30</v>
      </c>
      <c r="F91" s="410">
        <v>1500</v>
      </c>
      <c r="G91" s="410">
        <f t="shared" si="1"/>
        <v>1500</v>
      </c>
      <c r="H91" s="404"/>
      <c r="I91" s="404"/>
      <c r="J91" s="411">
        <v>1500</v>
      </c>
      <c r="N91" s="219"/>
      <c r="O91" s="219"/>
      <c r="P91" s="219"/>
      <c r="Q91" s="219"/>
    </row>
    <row r="92" spans="1:17" s="17" customFormat="1" ht="24">
      <c r="A92" s="113">
        <v>233</v>
      </c>
      <c r="B92" s="384" t="s">
        <v>169</v>
      </c>
      <c r="C92" s="112" t="s">
        <v>815</v>
      </c>
      <c r="D92" s="555">
        <v>500</v>
      </c>
      <c r="E92" s="435">
        <v>2.05</v>
      </c>
      <c r="F92" s="410">
        <v>1025</v>
      </c>
      <c r="G92" s="410">
        <f t="shared" si="1"/>
        <v>1025</v>
      </c>
      <c r="H92" s="404"/>
      <c r="I92" s="404"/>
      <c r="J92" s="411">
        <v>1025</v>
      </c>
      <c r="N92" s="219"/>
      <c r="O92" s="219"/>
      <c r="P92" s="219"/>
      <c r="Q92" s="219"/>
    </row>
    <row r="93" spans="1:17" s="17" customFormat="1" ht="12.75">
      <c r="A93" s="113">
        <v>233</v>
      </c>
      <c r="B93" s="384" t="s">
        <v>169</v>
      </c>
      <c r="C93" s="112" t="s">
        <v>224</v>
      </c>
      <c r="D93" s="555">
        <v>40</v>
      </c>
      <c r="E93" s="435">
        <v>1.5</v>
      </c>
      <c r="F93" s="410">
        <v>60</v>
      </c>
      <c r="G93" s="410">
        <f t="shared" si="1"/>
        <v>60</v>
      </c>
      <c r="H93" s="404"/>
      <c r="I93" s="404"/>
      <c r="J93" s="411">
        <v>60</v>
      </c>
      <c r="N93" s="219"/>
      <c r="O93" s="219"/>
      <c r="P93" s="219"/>
      <c r="Q93" s="219"/>
    </row>
    <row r="94" spans="1:17" s="17" customFormat="1" ht="12.75">
      <c r="A94" s="113">
        <v>233</v>
      </c>
      <c r="B94" s="384" t="s">
        <v>91</v>
      </c>
      <c r="C94" s="112" t="s">
        <v>725</v>
      </c>
      <c r="D94" s="555">
        <v>50</v>
      </c>
      <c r="E94" s="435">
        <v>30</v>
      </c>
      <c r="F94" s="410">
        <v>1500</v>
      </c>
      <c r="G94" s="410">
        <f t="shared" si="1"/>
        <v>1500</v>
      </c>
      <c r="H94" s="404"/>
      <c r="I94" s="404"/>
      <c r="J94" s="411">
        <v>1500</v>
      </c>
      <c r="N94" s="219"/>
      <c r="O94" s="219"/>
      <c r="P94" s="219"/>
      <c r="Q94" s="219"/>
    </row>
    <row r="95" spans="1:17" s="17" customFormat="1" ht="12.75">
      <c r="A95" s="113">
        <v>233</v>
      </c>
      <c r="B95" s="384" t="s">
        <v>169</v>
      </c>
      <c r="C95" s="112" t="s">
        <v>225</v>
      </c>
      <c r="D95" s="555">
        <v>1204110</v>
      </c>
      <c r="E95" s="435">
        <v>0.04185664100455939</v>
      </c>
      <c r="F95" s="410">
        <v>50400</v>
      </c>
      <c r="G95" s="410">
        <f t="shared" si="1"/>
        <v>50400</v>
      </c>
      <c r="H95" s="404"/>
      <c r="I95" s="404"/>
      <c r="J95" s="411">
        <v>50400</v>
      </c>
      <c r="N95" s="219"/>
      <c r="O95" s="219"/>
      <c r="P95" s="219"/>
      <c r="Q95" s="219"/>
    </row>
    <row r="96" spans="1:17" s="17" customFormat="1" ht="15.75" customHeight="1">
      <c r="A96" s="113">
        <v>233</v>
      </c>
      <c r="B96" s="384" t="s">
        <v>169</v>
      </c>
      <c r="C96" s="112" t="s">
        <v>226</v>
      </c>
      <c r="D96" s="555">
        <v>27502</v>
      </c>
      <c r="E96" s="435">
        <v>1.5117082394007708</v>
      </c>
      <c r="F96" s="410">
        <v>41575</v>
      </c>
      <c r="G96" s="410">
        <f t="shared" si="1"/>
        <v>41575</v>
      </c>
      <c r="H96" s="404"/>
      <c r="I96" s="404"/>
      <c r="J96" s="411">
        <v>41575</v>
      </c>
      <c r="N96" s="219"/>
      <c r="O96" s="219"/>
      <c r="P96" s="219"/>
      <c r="Q96" s="219"/>
    </row>
    <row r="97" spans="1:17" s="17" customFormat="1" ht="24">
      <c r="A97" s="113">
        <v>233</v>
      </c>
      <c r="B97" s="384" t="s">
        <v>169</v>
      </c>
      <c r="C97" s="112" t="s">
        <v>227</v>
      </c>
      <c r="D97" s="555">
        <v>4000</v>
      </c>
      <c r="E97" s="435">
        <v>2.02</v>
      </c>
      <c r="F97" s="410">
        <v>8080</v>
      </c>
      <c r="G97" s="410">
        <f t="shared" si="1"/>
        <v>8080</v>
      </c>
      <c r="H97" s="404"/>
      <c r="I97" s="404"/>
      <c r="J97" s="411">
        <v>8080</v>
      </c>
      <c r="N97" s="219"/>
      <c r="O97" s="219"/>
      <c r="P97" s="219"/>
      <c r="Q97" s="219"/>
    </row>
    <row r="98" spans="1:17" s="20" customFormat="1" ht="12.75">
      <c r="A98" s="185">
        <v>233</v>
      </c>
      <c r="B98" s="384" t="s">
        <v>169</v>
      </c>
      <c r="C98" s="186" t="s">
        <v>816</v>
      </c>
      <c r="D98" s="443">
        <v>6</v>
      </c>
      <c r="E98" s="435">
        <v>300</v>
      </c>
      <c r="F98" s="435">
        <v>1800</v>
      </c>
      <c r="G98" s="528">
        <f t="shared" si="1"/>
        <v>1800</v>
      </c>
      <c r="H98" s="528"/>
      <c r="I98" s="528"/>
      <c r="J98" s="700">
        <v>1800</v>
      </c>
      <c r="N98" s="184"/>
      <c r="O98" s="184"/>
      <c r="P98" s="184"/>
      <c r="Q98" s="184"/>
    </row>
    <row r="99" spans="1:17" s="351" customFormat="1" ht="12.75">
      <c r="A99" s="185">
        <v>233</v>
      </c>
      <c r="B99" s="384" t="s">
        <v>169</v>
      </c>
      <c r="C99" s="186" t="s">
        <v>753</v>
      </c>
      <c r="D99" s="443">
        <v>280</v>
      </c>
      <c r="E99" s="435">
        <v>10</v>
      </c>
      <c r="F99" s="410">
        <v>2800</v>
      </c>
      <c r="G99" s="701">
        <f t="shared" si="1"/>
        <v>2800</v>
      </c>
      <c r="H99" s="701"/>
      <c r="I99" s="701"/>
      <c r="J99" s="702">
        <v>2800</v>
      </c>
      <c r="N99" s="350"/>
      <c r="O99" s="350"/>
      <c r="P99" s="350"/>
      <c r="Q99" s="350"/>
    </row>
    <row r="100" spans="1:17" s="351" customFormat="1" ht="12.75">
      <c r="A100" s="185">
        <v>233</v>
      </c>
      <c r="B100" s="384" t="s">
        <v>169</v>
      </c>
      <c r="C100" s="186" t="s">
        <v>753</v>
      </c>
      <c r="D100" s="443">
        <v>180</v>
      </c>
      <c r="E100" s="435">
        <v>10</v>
      </c>
      <c r="F100" s="410">
        <v>1800</v>
      </c>
      <c r="G100" s="701">
        <f t="shared" si="1"/>
        <v>1800</v>
      </c>
      <c r="H100" s="701"/>
      <c r="I100" s="701"/>
      <c r="J100" s="702">
        <v>1800</v>
      </c>
      <c r="N100" s="350"/>
      <c r="O100" s="350"/>
      <c r="P100" s="350"/>
      <c r="Q100" s="350"/>
    </row>
    <row r="101" spans="1:17" s="351" customFormat="1" ht="12.75">
      <c r="A101" s="185">
        <v>233</v>
      </c>
      <c r="B101" s="384" t="s">
        <v>169</v>
      </c>
      <c r="C101" s="186" t="s">
        <v>754</v>
      </c>
      <c r="D101" s="443">
        <v>500</v>
      </c>
      <c r="E101" s="435">
        <v>10</v>
      </c>
      <c r="F101" s="410">
        <v>5000</v>
      </c>
      <c r="G101" s="701">
        <f t="shared" si="1"/>
        <v>5000</v>
      </c>
      <c r="H101" s="701"/>
      <c r="I101" s="701"/>
      <c r="J101" s="702">
        <v>5000</v>
      </c>
      <c r="N101" s="350"/>
      <c r="O101" s="350"/>
      <c r="P101" s="350"/>
      <c r="Q101" s="350"/>
    </row>
    <row r="102" spans="1:17" s="351" customFormat="1" ht="12.75">
      <c r="A102" s="185">
        <v>233</v>
      </c>
      <c r="B102" s="384" t="s">
        <v>169</v>
      </c>
      <c r="C102" s="186" t="s">
        <v>755</v>
      </c>
      <c r="D102" s="443">
        <v>500</v>
      </c>
      <c r="E102" s="435">
        <v>12</v>
      </c>
      <c r="F102" s="410">
        <v>6000</v>
      </c>
      <c r="G102" s="701">
        <f t="shared" si="1"/>
        <v>6000</v>
      </c>
      <c r="H102" s="701"/>
      <c r="I102" s="701"/>
      <c r="J102" s="702">
        <v>6000</v>
      </c>
      <c r="N102" s="350"/>
      <c r="O102" s="350"/>
      <c r="P102" s="350"/>
      <c r="Q102" s="350"/>
    </row>
    <row r="103" spans="1:17" s="17" customFormat="1" ht="12.75">
      <c r="A103" s="18" t="s">
        <v>228</v>
      </c>
      <c r="B103" s="125"/>
      <c r="C103" s="16"/>
      <c r="D103" s="693"/>
      <c r="E103" s="412"/>
      <c r="F103" s="412">
        <f>SUM(F80:F102)</f>
        <v>809640.923</v>
      </c>
      <c r="G103" s="412"/>
      <c r="H103" s="404"/>
      <c r="I103" s="404"/>
      <c r="J103" s="413">
        <v>809640.923</v>
      </c>
      <c r="N103" s="219"/>
      <c r="O103" s="219"/>
      <c r="P103" s="219"/>
      <c r="Q103" s="219"/>
    </row>
    <row r="104" spans="1:17" s="17" customFormat="1" ht="12.75">
      <c r="A104" s="113">
        <v>234</v>
      </c>
      <c r="B104" s="384" t="s">
        <v>229</v>
      </c>
      <c r="C104" s="112" t="s">
        <v>230</v>
      </c>
      <c r="D104" s="555">
        <v>218</v>
      </c>
      <c r="E104" s="410">
        <v>4.3125</v>
      </c>
      <c r="F104" s="410">
        <v>940.125</v>
      </c>
      <c r="G104" s="410">
        <f t="shared" si="1"/>
        <v>940.125</v>
      </c>
      <c r="H104" s="404"/>
      <c r="I104" s="404"/>
      <c r="J104" s="411">
        <v>940.125</v>
      </c>
      <c r="N104" s="219"/>
      <c r="O104" s="219"/>
      <c r="P104" s="219"/>
      <c r="Q104" s="219"/>
    </row>
    <row r="105" spans="1:17" s="17" customFormat="1" ht="15" customHeight="1">
      <c r="A105" s="113">
        <v>234</v>
      </c>
      <c r="B105" s="384" t="s">
        <v>169</v>
      </c>
      <c r="C105" s="112" t="s">
        <v>231</v>
      </c>
      <c r="D105" s="555">
        <v>172</v>
      </c>
      <c r="E105" s="410">
        <v>3.4844999999999997</v>
      </c>
      <c r="F105" s="410">
        <v>599.334</v>
      </c>
      <c r="G105" s="410">
        <f t="shared" si="1"/>
        <v>599.334</v>
      </c>
      <c r="H105" s="404"/>
      <c r="I105" s="404"/>
      <c r="J105" s="411">
        <v>599.334</v>
      </c>
      <c r="N105" s="219"/>
      <c r="O105" s="219"/>
      <c r="P105" s="219"/>
      <c r="Q105" s="219"/>
    </row>
    <row r="106" spans="1:17" s="17" customFormat="1" ht="15" customHeight="1">
      <c r="A106" s="113">
        <v>234</v>
      </c>
      <c r="B106" s="384" t="s">
        <v>169</v>
      </c>
      <c r="C106" s="112" t="s">
        <v>232</v>
      </c>
      <c r="D106" s="555">
        <v>134</v>
      </c>
      <c r="E106" s="410">
        <v>3.795</v>
      </c>
      <c r="F106" s="410">
        <v>508.53</v>
      </c>
      <c r="G106" s="410">
        <f t="shared" si="1"/>
        <v>508.53</v>
      </c>
      <c r="H106" s="404"/>
      <c r="I106" s="404"/>
      <c r="J106" s="411">
        <v>508.53</v>
      </c>
      <c r="N106" s="219"/>
      <c r="O106" s="219"/>
      <c r="P106" s="219"/>
      <c r="Q106" s="219"/>
    </row>
    <row r="107" spans="1:17" s="17" customFormat="1" ht="12.75">
      <c r="A107" s="113">
        <v>234</v>
      </c>
      <c r="B107" s="384" t="s">
        <v>233</v>
      </c>
      <c r="C107" s="112" t="s">
        <v>234</v>
      </c>
      <c r="D107" s="555">
        <v>1662</v>
      </c>
      <c r="E107" s="410">
        <v>1.495</v>
      </c>
      <c r="F107" s="410">
        <v>2484.69</v>
      </c>
      <c r="G107" s="410">
        <f t="shared" si="1"/>
        <v>2484.69</v>
      </c>
      <c r="H107" s="404"/>
      <c r="I107" s="404"/>
      <c r="J107" s="411">
        <v>2484.69</v>
      </c>
      <c r="N107" s="219"/>
      <c r="O107" s="219"/>
      <c r="P107" s="219"/>
      <c r="Q107" s="219"/>
    </row>
    <row r="108" spans="1:17" s="17" customFormat="1" ht="12.75">
      <c r="A108" s="113">
        <v>234</v>
      </c>
      <c r="B108" s="384" t="s">
        <v>235</v>
      </c>
      <c r="C108" s="112" t="s">
        <v>236</v>
      </c>
      <c r="D108" s="555">
        <v>428</v>
      </c>
      <c r="E108" s="410">
        <v>5.75</v>
      </c>
      <c r="F108" s="410">
        <v>2461</v>
      </c>
      <c r="G108" s="410">
        <f t="shared" si="1"/>
        <v>2461</v>
      </c>
      <c r="H108" s="404"/>
      <c r="I108" s="404"/>
      <c r="J108" s="411">
        <v>2461</v>
      </c>
      <c r="N108" s="219"/>
      <c r="O108" s="219"/>
      <c r="P108" s="219"/>
      <c r="Q108" s="219"/>
    </row>
    <row r="109" spans="1:17" s="17" customFormat="1" ht="12.75">
      <c r="A109" s="113">
        <v>234</v>
      </c>
      <c r="B109" s="384" t="s">
        <v>237</v>
      </c>
      <c r="C109" s="112" t="s">
        <v>238</v>
      </c>
      <c r="D109" s="555">
        <v>188</v>
      </c>
      <c r="E109" s="410">
        <v>3.45</v>
      </c>
      <c r="F109" s="410">
        <v>648.6</v>
      </c>
      <c r="G109" s="410">
        <f t="shared" si="1"/>
        <v>648.6</v>
      </c>
      <c r="H109" s="404"/>
      <c r="I109" s="404"/>
      <c r="J109" s="411">
        <v>648.6</v>
      </c>
      <c r="N109" s="219"/>
      <c r="O109" s="219"/>
      <c r="P109" s="219"/>
      <c r="Q109" s="219"/>
    </row>
    <row r="110" spans="1:17" s="17" customFormat="1" ht="12.75">
      <c r="A110" s="113">
        <v>234</v>
      </c>
      <c r="B110" s="384" t="s">
        <v>239</v>
      </c>
      <c r="C110" s="112" t="s">
        <v>240</v>
      </c>
      <c r="D110" s="555">
        <v>96</v>
      </c>
      <c r="E110" s="410">
        <v>88.55</v>
      </c>
      <c r="F110" s="410">
        <v>8500.8</v>
      </c>
      <c r="G110" s="410">
        <f t="shared" si="1"/>
        <v>8500.8</v>
      </c>
      <c r="H110" s="404"/>
      <c r="I110" s="404"/>
      <c r="J110" s="411">
        <v>8500.8</v>
      </c>
      <c r="N110" s="219"/>
      <c r="O110" s="219"/>
      <c r="P110" s="219"/>
      <c r="Q110" s="219"/>
    </row>
    <row r="111" spans="1:17" s="17" customFormat="1" ht="12.75">
      <c r="A111" s="113">
        <v>234</v>
      </c>
      <c r="B111" s="384" t="s">
        <v>239</v>
      </c>
      <c r="C111" s="112" t="s">
        <v>241</v>
      </c>
      <c r="D111" s="555">
        <v>110</v>
      </c>
      <c r="E111" s="410">
        <v>38.5825</v>
      </c>
      <c r="F111" s="410">
        <v>4244.075000000001</v>
      </c>
      <c r="G111" s="410">
        <f t="shared" si="1"/>
        <v>4244.075000000001</v>
      </c>
      <c r="H111" s="404"/>
      <c r="I111" s="404"/>
      <c r="J111" s="411">
        <v>4244.075000000001</v>
      </c>
      <c r="N111" s="219"/>
      <c r="O111" s="219"/>
      <c r="P111" s="219"/>
      <c r="Q111" s="219"/>
    </row>
    <row r="112" spans="1:17" s="17" customFormat="1" ht="12.75">
      <c r="A112" s="113">
        <v>234</v>
      </c>
      <c r="B112" s="384" t="s">
        <v>239</v>
      </c>
      <c r="C112" s="112" t="s">
        <v>242</v>
      </c>
      <c r="D112" s="555">
        <v>233</v>
      </c>
      <c r="E112" s="410">
        <v>105.8</v>
      </c>
      <c r="F112" s="410">
        <v>24651.4</v>
      </c>
      <c r="G112" s="410">
        <f t="shared" si="1"/>
        <v>24651.4</v>
      </c>
      <c r="H112" s="404"/>
      <c r="I112" s="404"/>
      <c r="J112" s="411">
        <v>24651.4</v>
      </c>
      <c r="N112" s="219"/>
      <c r="O112" s="219"/>
      <c r="P112" s="219"/>
      <c r="Q112" s="219"/>
    </row>
    <row r="113" spans="1:17" s="17" customFormat="1" ht="12.75">
      <c r="A113" s="113">
        <v>234</v>
      </c>
      <c r="B113" s="384" t="s">
        <v>239</v>
      </c>
      <c r="C113" s="112" t="s">
        <v>243</v>
      </c>
      <c r="D113" s="555">
        <v>199</v>
      </c>
      <c r="E113" s="410">
        <v>96.6</v>
      </c>
      <c r="F113" s="410">
        <v>19223.4</v>
      </c>
      <c r="G113" s="410">
        <f t="shared" si="1"/>
        <v>19223.4</v>
      </c>
      <c r="H113" s="404"/>
      <c r="I113" s="404"/>
      <c r="J113" s="411">
        <v>19223.4</v>
      </c>
      <c r="N113" s="219"/>
      <c r="O113" s="219"/>
      <c r="P113" s="219"/>
      <c r="Q113" s="219"/>
    </row>
    <row r="114" spans="1:17" s="17" customFormat="1" ht="12.75">
      <c r="A114" s="113">
        <v>234</v>
      </c>
      <c r="B114" s="384" t="s">
        <v>239</v>
      </c>
      <c r="C114" s="112" t="s">
        <v>244</v>
      </c>
      <c r="D114" s="555">
        <v>263</v>
      </c>
      <c r="E114" s="410">
        <v>79.35</v>
      </c>
      <c r="F114" s="410">
        <v>20869.05</v>
      </c>
      <c r="G114" s="410">
        <f t="shared" si="1"/>
        <v>20869.05</v>
      </c>
      <c r="H114" s="404"/>
      <c r="I114" s="404"/>
      <c r="J114" s="411">
        <v>20869.05</v>
      </c>
      <c r="N114" s="219"/>
      <c r="O114" s="219"/>
      <c r="P114" s="219"/>
      <c r="Q114" s="219"/>
    </row>
    <row r="115" spans="1:17" s="17" customFormat="1" ht="12.75">
      <c r="A115" s="113">
        <v>234</v>
      </c>
      <c r="B115" s="384" t="s">
        <v>239</v>
      </c>
      <c r="C115" s="112" t="s">
        <v>245</v>
      </c>
      <c r="D115" s="555">
        <v>200</v>
      </c>
      <c r="E115" s="410">
        <v>57.5</v>
      </c>
      <c r="F115" s="410">
        <v>11500</v>
      </c>
      <c r="G115" s="410">
        <f t="shared" si="1"/>
        <v>11500</v>
      </c>
      <c r="H115" s="404"/>
      <c r="I115" s="404"/>
      <c r="J115" s="411">
        <v>11500</v>
      </c>
      <c r="N115" s="219"/>
      <c r="O115" s="219"/>
      <c r="P115" s="219"/>
      <c r="Q115" s="219"/>
    </row>
    <row r="116" spans="1:17" s="17" customFormat="1" ht="12.75">
      <c r="A116" s="113">
        <v>234</v>
      </c>
      <c r="B116" s="384" t="s">
        <v>246</v>
      </c>
      <c r="C116" s="112" t="s">
        <v>247</v>
      </c>
      <c r="D116" s="555">
        <v>318</v>
      </c>
      <c r="E116" s="410">
        <v>35</v>
      </c>
      <c r="F116" s="410">
        <v>11130</v>
      </c>
      <c r="G116" s="410">
        <f t="shared" si="1"/>
        <v>11130</v>
      </c>
      <c r="H116" s="404"/>
      <c r="I116" s="404"/>
      <c r="J116" s="411">
        <v>11130</v>
      </c>
      <c r="N116" s="219"/>
      <c r="O116" s="219"/>
      <c r="P116" s="219"/>
      <c r="Q116" s="219"/>
    </row>
    <row r="117" spans="1:17" s="17" customFormat="1" ht="12.75">
      <c r="A117" s="113">
        <v>234</v>
      </c>
      <c r="B117" s="384" t="s">
        <v>248</v>
      </c>
      <c r="C117" s="112" t="s">
        <v>249</v>
      </c>
      <c r="D117" s="555">
        <v>74</v>
      </c>
      <c r="E117" s="410">
        <v>40.25</v>
      </c>
      <c r="F117" s="410">
        <v>2978.5</v>
      </c>
      <c r="G117" s="410">
        <f t="shared" si="1"/>
        <v>2978.5</v>
      </c>
      <c r="H117" s="404"/>
      <c r="I117" s="404"/>
      <c r="J117" s="411">
        <v>2978.5</v>
      </c>
      <c r="N117" s="219"/>
      <c r="O117" s="219"/>
      <c r="P117" s="219"/>
      <c r="Q117" s="219"/>
    </row>
    <row r="118" spans="1:17" s="17" customFormat="1" ht="12.75">
      <c r="A118" s="113">
        <v>234</v>
      </c>
      <c r="B118" s="384" t="s">
        <v>248</v>
      </c>
      <c r="C118" s="112" t="s">
        <v>250</v>
      </c>
      <c r="D118" s="555">
        <v>197</v>
      </c>
      <c r="E118" s="410">
        <v>46</v>
      </c>
      <c r="F118" s="410">
        <v>9062</v>
      </c>
      <c r="G118" s="410">
        <f t="shared" si="1"/>
        <v>9062</v>
      </c>
      <c r="H118" s="404"/>
      <c r="I118" s="404"/>
      <c r="J118" s="411">
        <v>9062</v>
      </c>
      <c r="N118" s="219"/>
      <c r="O118" s="219"/>
      <c r="P118" s="219"/>
      <c r="Q118" s="219"/>
    </row>
    <row r="119" spans="1:17" s="17" customFormat="1" ht="12.75">
      <c r="A119" s="113">
        <v>234</v>
      </c>
      <c r="B119" s="384" t="s">
        <v>246</v>
      </c>
      <c r="C119" s="112" t="s">
        <v>251</v>
      </c>
      <c r="D119" s="555">
        <v>317</v>
      </c>
      <c r="E119" s="410">
        <v>39</v>
      </c>
      <c r="F119" s="410">
        <v>12363</v>
      </c>
      <c r="G119" s="410">
        <f t="shared" si="1"/>
        <v>12363</v>
      </c>
      <c r="H119" s="404"/>
      <c r="I119" s="404"/>
      <c r="J119" s="411">
        <v>12363</v>
      </c>
      <c r="N119" s="219"/>
      <c r="O119" s="219"/>
      <c r="P119" s="219"/>
      <c r="Q119" s="219"/>
    </row>
    <row r="120" spans="1:17" s="17" customFormat="1" ht="12.75">
      <c r="A120" s="18" t="s">
        <v>252</v>
      </c>
      <c r="B120" s="125"/>
      <c r="C120" s="16"/>
      <c r="D120" s="693"/>
      <c r="E120" s="412"/>
      <c r="F120" s="412">
        <f>SUM(F104:F119)</f>
        <v>132164.50400000002</v>
      </c>
      <c r="G120" s="412"/>
      <c r="H120" s="404"/>
      <c r="I120" s="404"/>
      <c r="J120" s="413">
        <v>132164.50400000002</v>
      </c>
      <c r="N120" s="219"/>
      <c r="O120" s="219"/>
      <c r="P120" s="219"/>
      <c r="Q120" s="219"/>
    </row>
    <row r="121" spans="1:17" s="17" customFormat="1" ht="12.75">
      <c r="A121" s="113">
        <v>235</v>
      </c>
      <c r="B121" s="384" t="s">
        <v>169</v>
      </c>
      <c r="C121" s="112" t="s">
        <v>254</v>
      </c>
      <c r="D121" s="555">
        <v>5050</v>
      </c>
      <c r="E121" s="435">
        <v>1.2376237623762376</v>
      </c>
      <c r="F121" s="410">
        <v>6250</v>
      </c>
      <c r="G121" s="410">
        <f t="shared" si="1"/>
        <v>6250</v>
      </c>
      <c r="H121" s="404"/>
      <c r="I121" s="404"/>
      <c r="J121" s="411">
        <v>6250</v>
      </c>
      <c r="N121" s="219"/>
      <c r="O121" s="219"/>
      <c r="P121" s="219"/>
      <c r="Q121" s="219"/>
    </row>
    <row r="122" spans="1:17" s="17" customFormat="1" ht="12.75">
      <c r="A122" s="113">
        <v>235</v>
      </c>
      <c r="B122" s="384" t="s">
        <v>169</v>
      </c>
      <c r="C122" s="112" t="s">
        <v>817</v>
      </c>
      <c r="D122" s="555">
        <v>139</v>
      </c>
      <c r="E122" s="435">
        <v>111.53956834532374</v>
      </c>
      <c r="F122" s="410">
        <v>15504</v>
      </c>
      <c r="G122" s="410">
        <f t="shared" si="1"/>
        <v>15504</v>
      </c>
      <c r="H122" s="404"/>
      <c r="I122" s="404"/>
      <c r="J122" s="411">
        <v>15504</v>
      </c>
      <c r="N122" s="219"/>
      <c r="O122" s="219"/>
      <c r="P122" s="219"/>
      <c r="Q122" s="219"/>
    </row>
    <row r="123" spans="1:17" s="17" customFormat="1" ht="12.75">
      <c r="A123" s="113">
        <v>235</v>
      </c>
      <c r="B123" s="384" t="s">
        <v>169</v>
      </c>
      <c r="C123" s="112" t="s">
        <v>83</v>
      </c>
      <c r="D123" s="555">
        <v>1</v>
      </c>
      <c r="E123" s="435">
        <v>500</v>
      </c>
      <c r="F123" s="410">
        <v>500</v>
      </c>
      <c r="G123" s="410">
        <f t="shared" si="1"/>
        <v>500</v>
      </c>
      <c r="H123" s="404"/>
      <c r="I123" s="404"/>
      <c r="J123" s="411">
        <v>500</v>
      </c>
      <c r="N123" s="219"/>
      <c r="O123" s="219"/>
      <c r="P123" s="219"/>
      <c r="Q123" s="219"/>
    </row>
    <row r="124" spans="1:17" s="17" customFormat="1" ht="12.75">
      <c r="A124" s="113">
        <v>235</v>
      </c>
      <c r="B124" s="384" t="s">
        <v>169</v>
      </c>
      <c r="C124" s="112" t="s">
        <v>84</v>
      </c>
      <c r="D124" s="555">
        <v>365</v>
      </c>
      <c r="E124" s="435">
        <v>2.5</v>
      </c>
      <c r="F124" s="410">
        <v>912.5</v>
      </c>
      <c r="G124" s="410">
        <f t="shared" si="1"/>
        <v>912.5</v>
      </c>
      <c r="H124" s="404"/>
      <c r="I124" s="404"/>
      <c r="J124" s="411">
        <v>912.5</v>
      </c>
      <c r="N124" s="219"/>
      <c r="O124" s="219"/>
      <c r="P124" s="219"/>
      <c r="Q124" s="219"/>
    </row>
    <row r="125" spans="1:17" s="20" customFormat="1" ht="12.75">
      <c r="A125" s="113">
        <v>235</v>
      </c>
      <c r="B125" s="384" t="s">
        <v>169</v>
      </c>
      <c r="C125" s="112" t="s">
        <v>756</v>
      </c>
      <c r="D125" s="443">
        <v>3</v>
      </c>
      <c r="E125" s="435">
        <v>200</v>
      </c>
      <c r="F125" s="410">
        <v>600</v>
      </c>
      <c r="G125" s="528">
        <f t="shared" si="1"/>
        <v>600</v>
      </c>
      <c r="H125" s="528"/>
      <c r="I125" s="528"/>
      <c r="J125" s="700">
        <v>600</v>
      </c>
      <c r="N125" s="184"/>
      <c r="O125" s="184"/>
      <c r="P125" s="184"/>
      <c r="Q125" s="184"/>
    </row>
    <row r="126" spans="1:17" s="17" customFormat="1" ht="12.75">
      <c r="A126" s="113">
        <v>235</v>
      </c>
      <c r="B126" s="384" t="s">
        <v>169</v>
      </c>
      <c r="C126" s="112" t="s">
        <v>20</v>
      </c>
      <c r="D126" s="555">
        <v>1</v>
      </c>
      <c r="E126" s="435">
        <v>450</v>
      </c>
      <c r="F126" s="410">
        <v>450</v>
      </c>
      <c r="G126" s="410">
        <f t="shared" si="1"/>
        <v>450</v>
      </c>
      <c r="H126" s="404"/>
      <c r="I126" s="404"/>
      <c r="J126" s="411">
        <v>450</v>
      </c>
      <c r="N126" s="219"/>
      <c r="O126" s="219"/>
      <c r="P126" s="219"/>
      <c r="Q126" s="219"/>
    </row>
    <row r="127" spans="1:17" s="17" customFormat="1" ht="12.75">
      <c r="A127" s="113">
        <v>235</v>
      </c>
      <c r="B127" s="384" t="s">
        <v>169</v>
      </c>
      <c r="C127" s="112" t="s">
        <v>21</v>
      </c>
      <c r="D127" s="555">
        <v>5</v>
      </c>
      <c r="E127" s="435">
        <v>300</v>
      </c>
      <c r="F127" s="410">
        <v>1500</v>
      </c>
      <c r="G127" s="410">
        <f t="shared" si="1"/>
        <v>1500</v>
      </c>
      <c r="H127" s="404"/>
      <c r="I127" s="404"/>
      <c r="J127" s="411">
        <v>1500</v>
      </c>
      <c r="N127" s="219"/>
      <c r="O127" s="219"/>
      <c r="P127" s="219"/>
      <c r="Q127" s="219"/>
    </row>
    <row r="128" spans="1:17" s="17" customFormat="1" ht="12.75">
      <c r="A128" s="18" t="s">
        <v>255</v>
      </c>
      <c r="B128" s="125"/>
      <c r="C128" s="16"/>
      <c r="D128" s="693"/>
      <c r="E128" s="412"/>
      <c r="F128" s="412">
        <f>SUM(F121:F127)</f>
        <v>25716.5</v>
      </c>
      <c r="G128" s="412"/>
      <c r="H128" s="404"/>
      <c r="I128" s="404"/>
      <c r="J128" s="413">
        <v>25716.5</v>
      </c>
      <c r="N128" s="219"/>
      <c r="O128" s="219"/>
      <c r="P128" s="219"/>
      <c r="Q128" s="219"/>
    </row>
    <row r="129" spans="1:17" s="351" customFormat="1" ht="12.75">
      <c r="A129" s="185">
        <v>237</v>
      </c>
      <c r="B129" s="449" t="s">
        <v>576</v>
      </c>
      <c r="C129" s="723" t="s">
        <v>757</v>
      </c>
      <c r="D129" s="443">
        <v>1</v>
      </c>
      <c r="E129" s="409">
        <v>1000</v>
      </c>
      <c r="F129" s="411">
        <v>1000</v>
      </c>
      <c r="G129" s="410">
        <f t="shared" si="1"/>
        <v>1000</v>
      </c>
      <c r="H129" s="729"/>
      <c r="I129" s="729"/>
      <c r="J129" s="411">
        <v>1000</v>
      </c>
      <c r="N129" s="350"/>
      <c r="O129" s="350"/>
      <c r="P129" s="350"/>
      <c r="Q129" s="350"/>
    </row>
    <row r="130" spans="1:17" s="353" customFormat="1" ht="12.75">
      <c r="A130" s="18" t="s">
        <v>758</v>
      </c>
      <c r="B130" s="125"/>
      <c r="C130" s="16"/>
      <c r="D130" s="725"/>
      <c r="E130" s="406"/>
      <c r="F130" s="413">
        <f>SUM(F129)</f>
        <v>1000</v>
      </c>
      <c r="G130" s="412"/>
      <c r="H130" s="730"/>
      <c r="I130" s="730"/>
      <c r="J130" s="413">
        <v>1000</v>
      </c>
      <c r="N130" s="352"/>
      <c r="O130" s="352"/>
      <c r="P130" s="352"/>
      <c r="Q130" s="352"/>
    </row>
    <row r="131" spans="1:17" s="17" customFormat="1" ht="12.75">
      <c r="A131" s="113">
        <v>244</v>
      </c>
      <c r="B131" s="384" t="s">
        <v>169</v>
      </c>
      <c r="C131" s="112" t="s">
        <v>256</v>
      </c>
      <c r="D131" s="555">
        <v>398.93332</v>
      </c>
      <c r="E131" s="410">
        <v>300</v>
      </c>
      <c r="F131" s="410">
        <v>119679.996</v>
      </c>
      <c r="G131" s="410">
        <f t="shared" si="1"/>
        <v>119679.996</v>
      </c>
      <c r="H131" s="404"/>
      <c r="I131" s="404"/>
      <c r="J131" s="411">
        <v>119679.996</v>
      </c>
      <c r="N131" s="219"/>
      <c r="O131" s="219"/>
      <c r="P131" s="219"/>
      <c r="Q131" s="219"/>
    </row>
    <row r="132" spans="1:17" s="17" customFormat="1" ht="12.75">
      <c r="A132" s="113">
        <v>244</v>
      </c>
      <c r="B132" s="384" t="s">
        <v>169</v>
      </c>
      <c r="C132" s="112" t="s">
        <v>256</v>
      </c>
      <c r="D132" s="555">
        <v>24</v>
      </c>
      <c r="E132" s="410">
        <v>400</v>
      </c>
      <c r="F132" s="410">
        <v>9600</v>
      </c>
      <c r="G132" s="410">
        <f t="shared" si="1"/>
        <v>9600</v>
      </c>
      <c r="H132" s="404"/>
      <c r="I132" s="404"/>
      <c r="J132" s="411">
        <v>9600</v>
      </c>
      <c r="N132" s="219"/>
      <c r="O132" s="219"/>
      <c r="P132" s="219"/>
      <c r="Q132" s="219"/>
    </row>
    <row r="133" spans="1:17" s="17" customFormat="1" ht="12.75">
      <c r="A133" s="113">
        <v>244</v>
      </c>
      <c r="B133" s="384" t="s">
        <v>169</v>
      </c>
      <c r="C133" s="112" t="s">
        <v>257</v>
      </c>
      <c r="D133" s="555">
        <v>89.45</v>
      </c>
      <c r="E133" s="410">
        <v>805</v>
      </c>
      <c r="F133" s="410">
        <v>72007.25</v>
      </c>
      <c r="G133" s="410">
        <f t="shared" si="1"/>
        <v>72007.25</v>
      </c>
      <c r="H133" s="404"/>
      <c r="I133" s="404"/>
      <c r="J133" s="411">
        <v>72007.25</v>
      </c>
      <c r="N133" s="219"/>
      <c r="O133" s="219"/>
      <c r="P133" s="219"/>
      <c r="Q133" s="219"/>
    </row>
    <row r="134" spans="1:17" s="17" customFormat="1" ht="12.75">
      <c r="A134" s="113">
        <v>244</v>
      </c>
      <c r="B134" s="384" t="s">
        <v>169</v>
      </c>
      <c r="C134" s="112" t="s">
        <v>258</v>
      </c>
      <c r="D134" s="555">
        <v>27</v>
      </c>
      <c r="E134" s="410">
        <v>1380</v>
      </c>
      <c r="F134" s="410">
        <v>37260</v>
      </c>
      <c r="G134" s="410">
        <f t="shared" si="1"/>
        <v>37260</v>
      </c>
      <c r="H134" s="404"/>
      <c r="I134" s="404"/>
      <c r="J134" s="411">
        <v>37260</v>
      </c>
      <c r="N134" s="219"/>
      <c r="O134" s="219"/>
      <c r="P134" s="219"/>
      <c r="Q134" s="219"/>
    </row>
    <row r="135" spans="1:17" s="17" customFormat="1" ht="12.75">
      <c r="A135" s="21" t="s">
        <v>259</v>
      </c>
      <c r="B135" s="125"/>
      <c r="C135" s="16"/>
      <c r="D135" s="693"/>
      <c r="E135" s="412"/>
      <c r="F135" s="412">
        <f>SUM(F131:F134)</f>
        <v>238547.24599999998</v>
      </c>
      <c r="G135" s="412"/>
      <c r="H135" s="404"/>
      <c r="I135" s="404"/>
      <c r="J135" s="413">
        <v>238547.24599999998</v>
      </c>
      <c r="N135" s="219"/>
      <c r="O135" s="219"/>
      <c r="P135" s="219"/>
      <c r="Q135" s="219"/>
    </row>
    <row r="136" spans="1:17" s="17" customFormat="1" ht="12.75">
      <c r="A136" s="113">
        <v>252</v>
      </c>
      <c r="B136" s="384" t="s">
        <v>169</v>
      </c>
      <c r="C136" s="112" t="s">
        <v>22</v>
      </c>
      <c r="D136" s="555">
        <v>25</v>
      </c>
      <c r="E136" s="410">
        <v>108</v>
      </c>
      <c r="F136" s="410">
        <v>2700</v>
      </c>
      <c r="G136" s="410">
        <f t="shared" si="1"/>
        <v>2700</v>
      </c>
      <c r="H136" s="404"/>
      <c r="I136" s="404"/>
      <c r="J136" s="411">
        <v>2700</v>
      </c>
      <c r="N136" s="219"/>
      <c r="O136" s="219"/>
      <c r="P136" s="219"/>
      <c r="Q136" s="219"/>
    </row>
    <row r="137" spans="1:17" s="17" customFormat="1" ht="12.75">
      <c r="A137" s="113">
        <v>252</v>
      </c>
      <c r="B137" s="384" t="s">
        <v>169</v>
      </c>
      <c r="C137" s="112" t="s">
        <v>717</v>
      </c>
      <c r="D137" s="555">
        <v>5</v>
      </c>
      <c r="E137" s="410">
        <v>260.4</v>
      </c>
      <c r="F137" s="410">
        <v>1302</v>
      </c>
      <c r="G137" s="410">
        <f t="shared" si="1"/>
        <v>1302</v>
      </c>
      <c r="H137" s="404"/>
      <c r="I137" s="404"/>
      <c r="J137" s="411">
        <v>1302</v>
      </c>
      <c r="N137" s="219"/>
      <c r="O137" s="219"/>
      <c r="P137" s="219"/>
      <c r="Q137" s="219"/>
    </row>
    <row r="138" spans="1:17" s="20" customFormat="1" ht="12.75">
      <c r="A138" s="115">
        <v>252</v>
      </c>
      <c r="B138" s="384" t="s">
        <v>166</v>
      </c>
      <c r="C138" s="112" t="s">
        <v>759</v>
      </c>
      <c r="D138" s="443">
        <v>20</v>
      </c>
      <c r="E138" s="410">
        <v>50</v>
      </c>
      <c r="F138" s="410">
        <v>1000</v>
      </c>
      <c r="G138" s="410">
        <f t="shared" si="1"/>
        <v>1000</v>
      </c>
      <c r="H138" s="528"/>
      <c r="I138" s="528"/>
      <c r="J138" s="411">
        <v>1000</v>
      </c>
      <c r="N138" s="184"/>
      <c r="O138" s="184"/>
      <c r="P138" s="184"/>
      <c r="Q138" s="184"/>
    </row>
    <row r="139" spans="1:17" s="17" customFormat="1" ht="12.75">
      <c r="A139" s="113">
        <v>252</v>
      </c>
      <c r="B139" s="384" t="s">
        <v>169</v>
      </c>
      <c r="C139" s="112" t="s">
        <v>23</v>
      </c>
      <c r="D139" s="555">
        <v>10</v>
      </c>
      <c r="E139" s="410">
        <v>20</v>
      </c>
      <c r="F139" s="410">
        <v>200</v>
      </c>
      <c r="G139" s="410">
        <f t="shared" si="1"/>
        <v>200</v>
      </c>
      <c r="H139" s="404"/>
      <c r="I139" s="404"/>
      <c r="J139" s="411">
        <v>200</v>
      </c>
      <c r="N139" s="219"/>
      <c r="O139" s="219"/>
      <c r="P139" s="219"/>
      <c r="Q139" s="219"/>
    </row>
    <row r="140" spans="1:17" s="17" customFormat="1" ht="12.75">
      <c r="A140" s="115">
        <v>252</v>
      </c>
      <c r="B140" s="384" t="s">
        <v>93</v>
      </c>
      <c r="C140" s="112" t="s">
        <v>726</v>
      </c>
      <c r="D140" s="555">
        <v>23</v>
      </c>
      <c r="E140" s="410">
        <v>10</v>
      </c>
      <c r="F140" s="410">
        <v>230</v>
      </c>
      <c r="G140" s="410">
        <f t="shared" si="1"/>
        <v>230</v>
      </c>
      <c r="H140" s="404"/>
      <c r="I140" s="404"/>
      <c r="J140" s="411">
        <v>230</v>
      </c>
      <c r="N140" s="219"/>
      <c r="O140" s="219"/>
      <c r="P140" s="219"/>
      <c r="Q140" s="219"/>
    </row>
    <row r="141" spans="1:17" s="17" customFormat="1" ht="12.75">
      <c r="A141" s="115">
        <v>252</v>
      </c>
      <c r="B141" s="384" t="s">
        <v>94</v>
      </c>
      <c r="C141" s="112" t="s">
        <v>727</v>
      </c>
      <c r="D141" s="555">
        <v>21</v>
      </c>
      <c r="E141" s="410">
        <v>8</v>
      </c>
      <c r="F141" s="410">
        <v>168</v>
      </c>
      <c r="G141" s="410">
        <f aca="true" t="shared" si="2" ref="G141:G205">+F141</f>
        <v>168</v>
      </c>
      <c r="H141" s="404"/>
      <c r="I141" s="404"/>
      <c r="J141" s="411">
        <v>168</v>
      </c>
      <c r="N141" s="219"/>
      <c r="O141" s="219"/>
      <c r="P141" s="219"/>
      <c r="Q141" s="219"/>
    </row>
    <row r="142" spans="1:17" s="17" customFormat="1" ht="12.75">
      <c r="A142" s="115">
        <v>252</v>
      </c>
      <c r="B142" s="384" t="s">
        <v>95</v>
      </c>
      <c r="C142" s="112" t="s">
        <v>728</v>
      </c>
      <c r="D142" s="555">
        <v>7</v>
      </c>
      <c r="E142" s="410">
        <v>20</v>
      </c>
      <c r="F142" s="410">
        <v>140</v>
      </c>
      <c r="G142" s="410">
        <f t="shared" si="2"/>
        <v>140</v>
      </c>
      <c r="H142" s="404"/>
      <c r="I142" s="404"/>
      <c r="J142" s="411">
        <v>140</v>
      </c>
      <c r="N142" s="219"/>
      <c r="O142" s="219"/>
      <c r="P142" s="219"/>
      <c r="Q142" s="219"/>
    </row>
    <row r="143" spans="1:17" s="17" customFormat="1" ht="12.75">
      <c r="A143" s="18" t="s">
        <v>136</v>
      </c>
      <c r="B143" s="125"/>
      <c r="C143" s="16"/>
      <c r="D143" s="693"/>
      <c r="E143" s="412"/>
      <c r="F143" s="412">
        <f>SUM(F136:F142)</f>
        <v>5740</v>
      </c>
      <c r="G143" s="412"/>
      <c r="H143" s="404"/>
      <c r="I143" s="404"/>
      <c r="J143" s="413">
        <v>5740</v>
      </c>
      <c r="N143" s="219"/>
      <c r="O143" s="219"/>
      <c r="P143" s="219"/>
      <c r="Q143" s="219"/>
    </row>
    <row r="144" spans="1:17" s="17" customFormat="1" ht="12.75">
      <c r="A144" s="115">
        <v>254</v>
      </c>
      <c r="B144" s="390" t="s">
        <v>260</v>
      </c>
      <c r="C144" s="391" t="s">
        <v>261</v>
      </c>
      <c r="D144" s="555">
        <v>8</v>
      </c>
      <c r="E144" s="410">
        <v>540.5</v>
      </c>
      <c r="F144" s="410">
        <v>4324</v>
      </c>
      <c r="G144" s="410">
        <f t="shared" si="2"/>
        <v>4324</v>
      </c>
      <c r="H144" s="404"/>
      <c r="I144" s="404"/>
      <c r="J144" s="411">
        <v>4324</v>
      </c>
      <c r="N144" s="219"/>
      <c r="O144" s="219"/>
      <c r="P144" s="219"/>
      <c r="Q144" s="219"/>
    </row>
    <row r="145" spans="1:17" s="17" customFormat="1" ht="12.75">
      <c r="A145" s="115">
        <v>254</v>
      </c>
      <c r="B145" s="390" t="s">
        <v>166</v>
      </c>
      <c r="C145" s="391" t="s">
        <v>262</v>
      </c>
      <c r="D145" s="555">
        <v>357</v>
      </c>
      <c r="E145" s="410">
        <v>69</v>
      </c>
      <c r="F145" s="410">
        <v>24633</v>
      </c>
      <c r="G145" s="410">
        <f t="shared" si="2"/>
        <v>24633</v>
      </c>
      <c r="H145" s="404"/>
      <c r="I145" s="404"/>
      <c r="J145" s="411">
        <v>24633</v>
      </c>
      <c r="N145" s="219"/>
      <c r="O145" s="219"/>
      <c r="P145" s="219"/>
      <c r="Q145" s="219"/>
    </row>
    <row r="146" spans="1:17" s="17" customFormat="1" ht="12.75">
      <c r="A146" s="115">
        <v>254</v>
      </c>
      <c r="B146" s="390" t="s">
        <v>166</v>
      </c>
      <c r="C146" s="391" t="s">
        <v>263</v>
      </c>
      <c r="D146" s="555">
        <v>82</v>
      </c>
      <c r="E146" s="410">
        <v>17.25</v>
      </c>
      <c r="F146" s="410">
        <v>1414.5</v>
      </c>
      <c r="G146" s="410">
        <f t="shared" si="2"/>
        <v>1414.5</v>
      </c>
      <c r="H146" s="404"/>
      <c r="I146" s="404"/>
      <c r="J146" s="411">
        <v>1414.5</v>
      </c>
      <c r="N146" s="219"/>
      <c r="O146" s="219"/>
      <c r="P146" s="219"/>
      <c r="Q146" s="219"/>
    </row>
    <row r="147" spans="1:17" s="17" customFormat="1" ht="12.75">
      <c r="A147" s="115">
        <v>254</v>
      </c>
      <c r="B147" s="390" t="s">
        <v>96</v>
      </c>
      <c r="C147" s="391" t="s">
        <v>729</v>
      </c>
      <c r="D147" s="555">
        <v>2</v>
      </c>
      <c r="E147" s="410">
        <v>400</v>
      </c>
      <c r="F147" s="410">
        <v>800</v>
      </c>
      <c r="G147" s="410">
        <f t="shared" si="2"/>
        <v>800</v>
      </c>
      <c r="H147" s="404"/>
      <c r="I147" s="404"/>
      <c r="J147" s="411">
        <v>800</v>
      </c>
      <c r="N147" s="219"/>
      <c r="O147" s="219"/>
      <c r="P147" s="219"/>
      <c r="Q147" s="219"/>
    </row>
    <row r="148" spans="1:17" s="353" customFormat="1" ht="12.75">
      <c r="A148" s="113">
        <v>254</v>
      </c>
      <c r="B148" s="384" t="s">
        <v>260</v>
      </c>
      <c r="C148" s="112" t="s">
        <v>818</v>
      </c>
      <c r="D148" s="694">
        <v>756</v>
      </c>
      <c r="E148" s="410">
        <v>88</v>
      </c>
      <c r="F148" s="410">
        <v>66528</v>
      </c>
      <c r="G148" s="410">
        <f t="shared" si="2"/>
        <v>66528</v>
      </c>
      <c r="H148" s="703"/>
      <c r="I148" s="703"/>
      <c r="J148" s="411">
        <v>66528</v>
      </c>
      <c r="N148" s="352"/>
      <c r="O148" s="352"/>
      <c r="P148" s="352"/>
      <c r="Q148" s="352"/>
    </row>
    <row r="149" spans="1:17" s="17" customFormat="1" ht="12.75">
      <c r="A149" s="115">
        <v>254</v>
      </c>
      <c r="B149" s="390" t="s">
        <v>260</v>
      </c>
      <c r="C149" s="391" t="s">
        <v>264</v>
      </c>
      <c r="D149" s="555">
        <v>28</v>
      </c>
      <c r="E149" s="435">
        <v>52.142857142857146</v>
      </c>
      <c r="F149" s="410">
        <v>1460</v>
      </c>
      <c r="G149" s="410">
        <f t="shared" si="2"/>
        <v>1460</v>
      </c>
      <c r="H149" s="404"/>
      <c r="I149" s="404"/>
      <c r="J149" s="411">
        <v>1460</v>
      </c>
      <c r="N149" s="219"/>
      <c r="O149" s="219"/>
      <c r="P149" s="219"/>
      <c r="Q149" s="219"/>
    </row>
    <row r="150" spans="1:17" s="17" customFormat="1" ht="12.75">
      <c r="A150" s="113">
        <v>254</v>
      </c>
      <c r="B150" s="384" t="s">
        <v>166</v>
      </c>
      <c r="C150" s="112" t="s">
        <v>265</v>
      </c>
      <c r="D150" s="555">
        <v>2550</v>
      </c>
      <c r="E150" s="410">
        <v>25.3</v>
      </c>
      <c r="F150" s="410">
        <v>64515</v>
      </c>
      <c r="G150" s="410">
        <f t="shared" si="2"/>
        <v>64515</v>
      </c>
      <c r="H150" s="404"/>
      <c r="I150" s="404"/>
      <c r="J150" s="411">
        <v>64515</v>
      </c>
      <c r="N150" s="219"/>
      <c r="O150" s="219"/>
      <c r="P150" s="219"/>
      <c r="Q150" s="219"/>
    </row>
    <row r="151" spans="1:17" s="17" customFormat="1" ht="12.75">
      <c r="A151" s="113">
        <v>254</v>
      </c>
      <c r="B151" s="384" t="s">
        <v>166</v>
      </c>
      <c r="C151" s="112" t="s">
        <v>879</v>
      </c>
      <c r="D151" s="694">
        <v>1</v>
      </c>
      <c r="E151" s="410">
        <v>15474617</v>
      </c>
      <c r="F151" s="410">
        <v>15473717</v>
      </c>
      <c r="G151" s="701"/>
      <c r="H151" s="701"/>
      <c r="I151" s="701">
        <v>15473717</v>
      </c>
      <c r="J151" s="702">
        <v>15473717</v>
      </c>
      <c r="N151" s="219"/>
      <c r="O151" s="219"/>
      <c r="P151" s="219"/>
      <c r="Q151" s="219"/>
    </row>
    <row r="152" spans="1:17" s="17" customFormat="1" ht="12.75">
      <c r="A152" s="18" t="s">
        <v>266</v>
      </c>
      <c r="B152" s="125"/>
      <c r="C152" s="16"/>
      <c r="D152" s="693"/>
      <c r="E152" s="412"/>
      <c r="F152" s="412">
        <f>SUM(F144:F151)</f>
        <v>15637391.5</v>
      </c>
      <c r="G152" s="412"/>
      <c r="H152" s="404"/>
      <c r="I152" s="404"/>
      <c r="J152" s="413">
        <f>SUM(J144:J151)</f>
        <v>15637391.5</v>
      </c>
      <c r="N152" s="219"/>
      <c r="O152" s="219"/>
      <c r="P152" s="219"/>
      <c r="Q152" s="219"/>
    </row>
    <row r="153" spans="1:17" s="17" customFormat="1" ht="12.75">
      <c r="A153" s="113">
        <v>255</v>
      </c>
      <c r="B153" s="384" t="s">
        <v>169</v>
      </c>
      <c r="C153" s="112" t="s">
        <v>267</v>
      </c>
      <c r="D153" s="555">
        <v>388</v>
      </c>
      <c r="E153" s="410">
        <v>18.4</v>
      </c>
      <c r="F153" s="410">
        <v>7139.2</v>
      </c>
      <c r="G153" s="410">
        <f t="shared" si="2"/>
        <v>7139.2</v>
      </c>
      <c r="H153" s="404"/>
      <c r="I153" s="404"/>
      <c r="J153" s="411">
        <v>7139.2</v>
      </c>
      <c r="N153" s="219"/>
      <c r="O153" s="219"/>
      <c r="P153" s="219"/>
      <c r="Q153" s="219"/>
    </row>
    <row r="154" spans="1:17" s="17" customFormat="1" ht="12.75">
      <c r="A154" s="113">
        <v>255</v>
      </c>
      <c r="B154" s="384" t="s">
        <v>260</v>
      </c>
      <c r="C154" s="112" t="s">
        <v>268</v>
      </c>
      <c r="D154" s="555">
        <v>68</v>
      </c>
      <c r="E154" s="435">
        <v>90.44117647058823</v>
      </c>
      <c r="F154" s="410">
        <v>6150</v>
      </c>
      <c r="G154" s="410">
        <f t="shared" si="2"/>
        <v>6150</v>
      </c>
      <c r="H154" s="404"/>
      <c r="I154" s="404"/>
      <c r="J154" s="411">
        <v>6150</v>
      </c>
      <c r="N154" s="219"/>
      <c r="O154" s="219"/>
      <c r="P154" s="219"/>
      <c r="Q154" s="219"/>
    </row>
    <row r="155" spans="1:17" s="17" customFormat="1" ht="12.75">
      <c r="A155" s="113">
        <v>255</v>
      </c>
      <c r="B155" s="384" t="s">
        <v>260</v>
      </c>
      <c r="C155" s="112" t="s">
        <v>269</v>
      </c>
      <c r="D155" s="555">
        <v>33</v>
      </c>
      <c r="E155" s="435">
        <v>90.9090909090909</v>
      </c>
      <c r="F155" s="410">
        <v>3000</v>
      </c>
      <c r="G155" s="410">
        <f t="shared" si="2"/>
        <v>3000</v>
      </c>
      <c r="H155" s="404"/>
      <c r="I155" s="404"/>
      <c r="J155" s="411">
        <v>3000</v>
      </c>
      <c r="N155" s="219"/>
      <c r="O155" s="219"/>
      <c r="P155" s="219"/>
      <c r="Q155" s="219"/>
    </row>
    <row r="156" spans="1:17" s="17" customFormat="1" ht="12.75">
      <c r="A156" s="113">
        <v>255</v>
      </c>
      <c r="B156" s="384" t="s">
        <v>260</v>
      </c>
      <c r="C156" s="112" t="s">
        <v>270</v>
      </c>
      <c r="D156" s="555">
        <v>101</v>
      </c>
      <c r="E156" s="435">
        <v>50.891049504950495</v>
      </c>
      <c r="F156" s="410">
        <v>5139.996</v>
      </c>
      <c r="G156" s="410">
        <f t="shared" si="2"/>
        <v>5139.996</v>
      </c>
      <c r="H156" s="404"/>
      <c r="I156" s="404"/>
      <c r="J156" s="411">
        <v>5139.996</v>
      </c>
      <c r="N156" s="219"/>
      <c r="O156" s="219"/>
      <c r="P156" s="219"/>
      <c r="Q156" s="219"/>
    </row>
    <row r="157" spans="1:17" s="17" customFormat="1" ht="12.75">
      <c r="A157" s="113">
        <v>255</v>
      </c>
      <c r="B157" s="384" t="s">
        <v>166</v>
      </c>
      <c r="C157" s="112" t="s">
        <v>819</v>
      </c>
      <c r="D157" s="555">
        <v>120</v>
      </c>
      <c r="E157" s="435">
        <v>17.5</v>
      </c>
      <c r="F157" s="410">
        <v>2100</v>
      </c>
      <c r="G157" s="410">
        <f t="shared" si="2"/>
        <v>2100</v>
      </c>
      <c r="H157" s="404"/>
      <c r="I157" s="404"/>
      <c r="J157" s="411">
        <v>2100</v>
      </c>
      <c r="N157" s="219"/>
      <c r="O157" s="219"/>
      <c r="P157" s="219"/>
      <c r="Q157" s="219"/>
    </row>
    <row r="158" spans="1:17" s="17" customFormat="1" ht="12.75">
      <c r="A158" s="113">
        <v>255</v>
      </c>
      <c r="B158" s="384" t="s">
        <v>166</v>
      </c>
      <c r="C158" s="112" t="s">
        <v>271</v>
      </c>
      <c r="D158" s="555">
        <v>1</v>
      </c>
      <c r="E158" s="435">
        <v>158.4</v>
      </c>
      <c r="F158" s="410">
        <v>158.4</v>
      </c>
      <c r="G158" s="410">
        <f t="shared" si="2"/>
        <v>158.4</v>
      </c>
      <c r="H158" s="404"/>
      <c r="I158" s="404"/>
      <c r="J158" s="411">
        <v>158.4</v>
      </c>
      <c r="N158" s="219"/>
      <c r="O158" s="219"/>
      <c r="P158" s="219"/>
      <c r="Q158" s="219"/>
    </row>
    <row r="159" spans="1:17" s="17" customFormat="1" ht="12.75">
      <c r="A159" s="18" t="s">
        <v>272</v>
      </c>
      <c r="B159" s="125"/>
      <c r="C159" s="16"/>
      <c r="D159" s="693"/>
      <c r="E159" s="412"/>
      <c r="F159" s="412">
        <f>SUM(F153:F158)</f>
        <v>23687.596</v>
      </c>
      <c r="G159" s="412"/>
      <c r="H159" s="404"/>
      <c r="I159" s="404"/>
      <c r="J159" s="413">
        <v>23687.596</v>
      </c>
      <c r="N159" s="219"/>
      <c r="O159" s="219"/>
      <c r="P159" s="219"/>
      <c r="Q159" s="219"/>
    </row>
    <row r="160" spans="1:17" s="17" customFormat="1" ht="12.75">
      <c r="A160" s="113">
        <v>256</v>
      </c>
      <c r="B160" s="384" t="s">
        <v>260</v>
      </c>
      <c r="C160" s="112" t="s">
        <v>273</v>
      </c>
      <c r="D160" s="555">
        <v>217606.33</v>
      </c>
      <c r="E160" s="410">
        <v>4.6</v>
      </c>
      <c r="F160" s="410">
        <v>1000989.1179999999</v>
      </c>
      <c r="G160" s="410">
        <f t="shared" si="2"/>
        <v>1000989.1179999999</v>
      </c>
      <c r="H160" s="404"/>
      <c r="I160" s="404"/>
      <c r="J160" s="411">
        <v>1000989.1179999999</v>
      </c>
      <c r="N160" s="219"/>
      <c r="O160" s="219"/>
      <c r="P160" s="219"/>
      <c r="Q160" s="219"/>
    </row>
    <row r="161" spans="1:17" s="17" customFormat="1" ht="12.75">
      <c r="A161" s="113">
        <v>256</v>
      </c>
      <c r="B161" s="384" t="s">
        <v>260</v>
      </c>
      <c r="C161" s="112" t="s">
        <v>273</v>
      </c>
      <c r="D161" s="555">
        <v>6740</v>
      </c>
      <c r="E161" s="410">
        <v>2.7</v>
      </c>
      <c r="F161" s="410">
        <v>18198</v>
      </c>
      <c r="G161" s="410">
        <f t="shared" si="2"/>
        <v>18198</v>
      </c>
      <c r="H161" s="404"/>
      <c r="I161" s="404"/>
      <c r="J161" s="411">
        <v>18198</v>
      </c>
      <c r="N161" s="219"/>
      <c r="O161" s="219"/>
      <c r="P161" s="219"/>
      <c r="Q161" s="219"/>
    </row>
    <row r="162" spans="1:17" s="17" customFormat="1" ht="12.75">
      <c r="A162" s="113">
        <v>256</v>
      </c>
      <c r="B162" s="384" t="s">
        <v>260</v>
      </c>
      <c r="C162" s="112" t="s">
        <v>274</v>
      </c>
      <c r="D162" s="555">
        <v>1599</v>
      </c>
      <c r="E162" s="410">
        <v>46</v>
      </c>
      <c r="F162" s="410">
        <v>73554</v>
      </c>
      <c r="G162" s="410">
        <f t="shared" si="2"/>
        <v>73554</v>
      </c>
      <c r="H162" s="404"/>
      <c r="I162" s="404"/>
      <c r="J162" s="411">
        <v>73554</v>
      </c>
      <c r="N162" s="219"/>
      <c r="O162" s="219"/>
      <c r="P162" s="219"/>
      <c r="Q162" s="219"/>
    </row>
    <row r="163" spans="1:17" s="17" customFormat="1" ht="12.75">
      <c r="A163" s="18" t="s">
        <v>275</v>
      </c>
      <c r="B163" s="125"/>
      <c r="C163" s="16"/>
      <c r="D163" s="693"/>
      <c r="E163" s="412"/>
      <c r="F163" s="412">
        <f>SUM(F160:F162)</f>
        <v>1092741.1179999998</v>
      </c>
      <c r="G163" s="412"/>
      <c r="H163" s="404"/>
      <c r="I163" s="404"/>
      <c r="J163" s="413">
        <v>1092741.1179999998</v>
      </c>
      <c r="N163" s="219"/>
      <c r="O163" s="219"/>
      <c r="P163" s="219"/>
      <c r="Q163" s="219"/>
    </row>
    <row r="164" spans="1:17" s="17" customFormat="1" ht="12.75">
      <c r="A164" s="113">
        <v>258</v>
      </c>
      <c r="B164" s="384" t="s">
        <v>169</v>
      </c>
      <c r="C164" s="112" t="s">
        <v>276</v>
      </c>
      <c r="D164" s="555">
        <v>43827</v>
      </c>
      <c r="E164" s="435">
        <v>0.966253222899126</v>
      </c>
      <c r="F164" s="410">
        <v>42347.98</v>
      </c>
      <c r="G164" s="410">
        <f t="shared" si="2"/>
        <v>42347.98</v>
      </c>
      <c r="H164" s="404"/>
      <c r="I164" s="404"/>
      <c r="J164" s="411">
        <v>42347.98</v>
      </c>
      <c r="N164" s="219"/>
      <c r="O164" s="219"/>
      <c r="P164" s="219"/>
      <c r="Q164" s="219"/>
    </row>
    <row r="165" spans="1:17" s="17" customFormat="1" ht="12.75">
      <c r="A165" s="113">
        <v>258</v>
      </c>
      <c r="B165" s="384" t="s">
        <v>85</v>
      </c>
      <c r="C165" s="112" t="s">
        <v>86</v>
      </c>
      <c r="D165" s="555">
        <v>27</v>
      </c>
      <c r="E165" s="435">
        <v>20</v>
      </c>
      <c r="F165" s="410">
        <v>540</v>
      </c>
      <c r="G165" s="410">
        <f t="shared" si="2"/>
        <v>540</v>
      </c>
      <c r="H165" s="404"/>
      <c r="I165" s="404"/>
      <c r="J165" s="411">
        <v>540</v>
      </c>
      <c r="N165" s="219"/>
      <c r="O165" s="219"/>
      <c r="P165" s="219"/>
      <c r="Q165" s="219"/>
    </row>
    <row r="166" spans="1:17" s="17" customFormat="1" ht="12.75">
      <c r="A166" s="113">
        <v>258</v>
      </c>
      <c r="B166" s="384" t="s">
        <v>85</v>
      </c>
      <c r="C166" s="112" t="s">
        <v>277</v>
      </c>
      <c r="D166" s="555">
        <v>28</v>
      </c>
      <c r="E166" s="435">
        <v>13</v>
      </c>
      <c r="F166" s="410">
        <v>364</v>
      </c>
      <c r="G166" s="410">
        <f t="shared" si="2"/>
        <v>364</v>
      </c>
      <c r="H166" s="404"/>
      <c r="I166" s="404"/>
      <c r="J166" s="411">
        <v>364</v>
      </c>
      <c r="N166" s="219"/>
      <c r="O166" s="219"/>
      <c r="P166" s="219"/>
      <c r="Q166" s="219"/>
    </row>
    <row r="167" spans="1:17" s="17" customFormat="1" ht="12.75">
      <c r="A167" s="113">
        <v>258</v>
      </c>
      <c r="B167" s="384" t="s">
        <v>85</v>
      </c>
      <c r="C167" s="112" t="s">
        <v>279</v>
      </c>
      <c r="D167" s="555">
        <v>2</v>
      </c>
      <c r="E167" s="435">
        <v>54</v>
      </c>
      <c r="F167" s="410">
        <v>108</v>
      </c>
      <c r="G167" s="410">
        <f t="shared" si="2"/>
        <v>108</v>
      </c>
      <c r="H167" s="404"/>
      <c r="I167" s="404"/>
      <c r="J167" s="411">
        <v>108</v>
      </c>
      <c r="N167" s="219"/>
      <c r="O167" s="219"/>
      <c r="P167" s="219"/>
      <c r="Q167" s="219"/>
    </row>
    <row r="168" spans="1:17" s="17" customFormat="1" ht="12.75">
      <c r="A168" s="113">
        <v>258</v>
      </c>
      <c r="B168" s="384" t="s">
        <v>169</v>
      </c>
      <c r="C168" s="112" t="s">
        <v>277</v>
      </c>
      <c r="D168" s="555">
        <v>1544</v>
      </c>
      <c r="E168" s="435">
        <v>1.3944300518134716</v>
      </c>
      <c r="F168" s="410">
        <v>2153</v>
      </c>
      <c r="G168" s="410">
        <f t="shared" si="2"/>
        <v>2153</v>
      </c>
      <c r="H168" s="404"/>
      <c r="I168" s="404"/>
      <c r="J168" s="411">
        <v>2153</v>
      </c>
      <c r="N168" s="219"/>
      <c r="O168" s="219"/>
      <c r="P168" s="219"/>
      <c r="Q168" s="219"/>
    </row>
    <row r="169" spans="1:17" s="17" customFormat="1" ht="12.75">
      <c r="A169" s="113">
        <v>285</v>
      </c>
      <c r="B169" s="384" t="s">
        <v>233</v>
      </c>
      <c r="C169" s="112" t="s">
        <v>730</v>
      </c>
      <c r="D169" s="555">
        <v>5</v>
      </c>
      <c r="E169" s="435">
        <v>10</v>
      </c>
      <c r="F169" s="410">
        <v>50</v>
      </c>
      <c r="G169" s="410">
        <f t="shared" si="2"/>
        <v>50</v>
      </c>
      <c r="H169" s="404"/>
      <c r="I169" s="404"/>
      <c r="J169" s="411">
        <v>50</v>
      </c>
      <c r="N169" s="219"/>
      <c r="O169" s="219"/>
      <c r="P169" s="219"/>
      <c r="Q169" s="219"/>
    </row>
    <row r="170" spans="1:17" s="17" customFormat="1" ht="12.75">
      <c r="A170" s="113">
        <v>258</v>
      </c>
      <c r="B170" s="384" t="s">
        <v>169</v>
      </c>
      <c r="C170" s="112" t="s">
        <v>699</v>
      </c>
      <c r="D170" s="555">
        <v>500</v>
      </c>
      <c r="E170" s="435">
        <v>1</v>
      </c>
      <c r="F170" s="410">
        <v>500</v>
      </c>
      <c r="G170" s="410">
        <f t="shared" si="2"/>
        <v>500</v>
      </c>
      <c r="H170" s="404"/>
      <c r="I170" s="404"/>
      <c r="J170" s="411">
        <v>500</v>
      </c>
      <c r="N170" s="219"/>
      <c r="O170" s="219"/>
      <c r="P170" s="219"/>
      <c r="Q170" s="219"/>
    </row>
    <row r="171" spans="1:17" s="17" customFormat="1" ht="12.75">
      <c r="A171" s="113">
        <v>258</v>
      </c>
      <c r="B171" s="384" t="s">
        <v>169</v>
      </c>
      <c r="C171" s="112" t="s">
        <v>278</v>
      </c>
      <c r="D171" s="555">
        <v>14</v>
      </c>
      <c r="E171" s="435">
        <v>179.85714285714286</v>
      </c>
      <c r="F171" s="410">
        <v>2518</v>
      </c>
      <c r="G171" s="410">
        <f t="shared" si="2"/>
        <v>2518</v>
      </c>
      <c r="H171" s="404"/>
      <c r="I171" s="404"/>
      <c r="J171" s="411">
        <v>2518</v>
      </c>
      <c r="N171" s="219"/>
      <c r="O171" s="219"/>
      <c r="P171" s="219"/>
      <c r="Q171" s="219"/>
    </row>
    <row r="172" spans="1:17" s="17" customFormat="1" ht="12.75">
      <c r="A172" s="113">
        <v>258</v>
      </c>
      <c r="B172" s="384" t="s">
        <v>169</v>
      </c>
      <c r="C172" s="112" t="s">
        <v>279</v>
      </c>
      <c r="D172" s="555">
        <v>3449</v>
      </c>
      <c r="E172" s="435">
        <v>2.401530878515512</v>
      </c>
      <c r="F172" s="410">
        <v>8282.88</v>
      </c>
      <c r="G172" s="410">
        <f t="shared" si="2"/>
        <v>8282.88</v>
      </c>
      <c r="H172" s="404"/>
      <c r="I172" s="404"/>
      <c r="J172" s="411">
        <v>8282.88</v>
      </c>
      <c r="N172" s="219"/>
      <c r="O172" s="219"/>
      <c r="P172" s="219"/>
      <c r="Q172" s="219"/>
    </row>
    <row r="173" spans="1:17" s="17" customFormat="1" ht="12.75">
      <c r="A173" s="113">
        <v>258</v>
      </c>
      <c r="B173" s="384" t="s">
        <v>169</v>
      </c>
      <c r="C173" s="112" t="s">
        <v>280</v>
      </c>
      <c r="D173" s="555">
        <v>7307</v>
      </c>
      <c r="E173" s="435">
        <v>1.2364992472971124</v>
      </c>
      <c r="F173" s="410">
        <v>9035.1</v>
      </c>
      <c r="G173" s="410">
        <f t="shared" si="2"/>
        <v>9035.1</v>
      </c>
      <c r="H173" s="404"/>
      <c r="I173" s="404"/>
      <c r="J173" s="411">
        <v>9035.1</v>
      </c>
      <c r="N173" s="219"/>
      <c r="O173" s="219"/>
      <c r="P173" s="219"/>
      <c r="Q173" s="219"/>
    </row>
    <row r="174" spans="1:17" s="17" customFormat="1" ht="12.75">
      <c r="A174" s="113">
        <v>258</v>
      </c>
      <c r="B174" s="384" t="s">
        <v>169</v>
      </c>
      <c r="C174" s="112" t="s">
        <v>281</v>
      </c>
      <c r="D174" s="555">
        <v>22108</v>
      </c>
      <c r="E174" s="435">
        <v>0.6047584584765696</v>
      </c>
      <c r="F174" s="410">
        <v>13370</v>
      </c>
      <c r="G174" s="410">
        <f t="shared" si="2"/>
        <v>13370</v>
      </c>
      <c r="H174" s="404"/>
      <c r="I174" s="404"/>
      <c r="J174" s="411">
        <v>13370</v>
      </c>
      <c r="N174" s="219"/>
      <c r="O174" s="219"/>
      <c r="P174" s="219"/>
      <c r="Q174" s="219"/>
    </row>
    <row r="175" spans="1:17" s="17" customFormat="1" ht="12.75">
      <c r="A175" s="113">
        <v>258</v>
      </c>
      <c r="B175" s="384" t="s">
        <v>169</v>
      </c>
      <c r="C175" s="112" t="s">
        <v>282</v>
      </c>
      <c r="D175" s="555">
        <v>139</v>
      </c>
      <c r="E175" s="435">
        <v>20.697841726618705</v>
      </c>
      <c r="F175" s="410">
        <v>2877</v>
      </c>
      <c r="G175" s="410">
        <f t="shared" si="2"/>
        <v>2877</v>
      </c>
      <c r="H175" s="404"/>
      <c r="I175" s="404"/>
      <c r="J175" s="411">
        <v>2877</v>
      </c>
      <c r="N175" s="219"/>
      <c r="O175" s="219"/>
      <c r="P175" s="219"/>
      <c r="Q175" s="219"/>
    </row>
    <row r="176" spans="1:17" s="17" customFormat="1" ht="12.75">
      <c r="A176" s="113">
        <v>258</v>
      </c>
      <c r="B176" s="384" t="s">
        <v>169</v>
      </c>
      <c r="C176" s="112" t="s">
        <v>283</v>
      </c>
      <c r="D176" s="555">
        <v>2</v>
      </c>
      <c r="E176" s="435">
        <v>120</v>
      </c>
      <c r="F176" s="410">
        <v>240</v>
      </c>
      <c r="G176" s="410">
        <f t="shared" si="2"/>
        <v>240</v>
      </c>
      <c r="H176" s="404"/>
      <c r="I176" s="404"/>
      <c r="J176" s="411">
        <v>240</v>
      </c>
      <c r="N176" s="219"/>
      <c r="O176" s="219"/>
      <c r="P176" s="219"/>
      <c r="Q176" s="219"/>
    </row>
    <row r="177" spans="1:17" s="17" customFormat="1" ht="12.75">
      <c r="A177" s="113">
        <v>258</v>
      </c>
      <c r="B177" s="384" t="s">
        <v>169</v>
      </c>
      <c r="C177" s="112" t="s">
        <v>283</v>
      </c>
      <c r="D177" s="555">
        <v>1</v>
      </c>
      <c r="E177" s="435">
        <v>700</v>
      </c>
      <c r="F177" s="410">
        <v>700</v>
      </c>
      <c r="G177" s="410">
        <f t="shared" si="2"/>
        <v>700</v>
      </c>
      <c r="H177" s="404"/>
      <c r="I177" s="404"/>
      <c r="J177" s="411">
        <v>700</v>
      </c>
      <c r="N177" s="219"/>
      <c r="O177" s="219"/>
      <c r="P177" s="219"/>
      <c r="Q177" s="219"/>
    </row>
    <row r="178" spans="1:17" s="17" customFormat="1" ht="12.75">
      <c r="A178" s="21" t="s">
        <v>284</v>
      </c>
      <c r="B178" s="125"/>
      <c r="C178" s="16"/>
      <c r="D178" s="693"/>
      <c r="E178" s="412"/>
      <c r="F178" s="412">
        <f>SUM(F164:F177)</f>
        <v>83085.96</v>
      </c>
      <c r="G178" s="412"/>
      <c r="H178" s="404"/>
      <c r="I178" s="404"/>
      <c r="J178" s="413">
        <v>83085.96</v>
      </c>
      <c r="N178" s="219"/>
      <c r="O178" s="219"/>
      <c r="P178" s="219"/>
      <c r="Q178" s="219"/>
    </row>
    <row r="179" spans="1:17" s="17" customFormat="1" ht="12.75">
      <c r="A179" s="113">
        <v>259</v>
      </c>
      <c r="B179" s="384" t="s">
        <v>166</v>
      </c>
      <c r="C179" s="112" t="s">
        <v>761</v>
      </c>
      <c r="D179" s="555">
        <v>2</v>
      </c>
      <c r="E179" s="435">
        <v>1000</v>
      </c>
      <c r="F179" s="410">
        <v>2000</v>
      </c>
      <c r="G179" s="410">
        <f t="shared" si="2"/>
        <v>2000</v>
      </c>
      <c r="H179" s="404"/>
      <c r="I179" s="404"/>
      <c r="J179" s="411">
        <v>2000</v>
      </c>
      <c r="N179" s="219"/>
      <c r="O179" s="219"/>
      <c r="P179" s="219"/>
      <c r="Q179" s="219"/>
    </row>
    <row r="180" spans="1:17" s="17" customFormat="1" ht="12.75">
      <c r="A180" s="113">
        <v>259</v>
      </c>
      <c r="B180" s="384" t="s">
        <v>166</v>
      </c>
      <c r="C180" s="112" t="s">
        <v>761</v>
      </c>
      <c r="D180" s="555">
        <v>4</v>
      </c>
      <c r="E180" s="435">
        <v>1000</v>
      </c>
      <c r="F180" s="410">
        <v>4000</v>
      </c>
      <c r="G180" s="410">
        <f t="shared" si="2"/>
        <v>4000</v>
      </c>
      <c r="H180" s="404"/>
      <c r="I180" s="404"/>
      <c r="J180" s="411">
        <v>4000</v>
      </c>
      <c r="N180" s="219"/>
      <c r="O180" s="219"/>
      <c r="P180" s="219"/>
      <c r="Q180" s="219"/>
    </row>
    <row r="181" spans="1:17" s="17" customFormat="1" ht="12.75">
      <c r="A181" s="21" t="s">
        <v>762</v>
      </c>
      <c r="B181" s="125"/>
      <c r="C181" s="16"/>
      <c r="D181" s="693"/>
      <c r="E181" s="412"/>
      <c r="F181" s="412">
        <f>SUM(F179:F180)</f>
        <v>6000</v>
      </c>
      <c r="G181" s="412"/>
      <c r="H181" s="404"/>
      <c r="I181" s="404"/>
      <c r="J181" s="413">
        <v>6000</v>
      </c>
      <c r="N181" s="219"/>
      <c r="O181" s="219"/>
      <c r="P181" s="219"/>
      <c r="Q181" s="219"/>
    </row>
    <row r="182" spans="1:17" s="17" customFormat="1" ht="12.75">
      <c r="A182" s="113">
        <v>262</v>
      </c>
      <c r="B182" s="384"/>
      <c r="C182" s="112" t="s">
        <v>704</v>
      </c>
      <c r="D182" s="555">
        <v>1</v>
      </c>
      <c r="E182" s="410">
        <v>1300</v>
      </c>
      <c r="F182" s="410">
        <v>1300</v>
      </c>
      <c r="G182" s="410">
        <f t="shared" si="2"/>
        <v>1300</v>
      </c>
      <c r="H182" s="404"/>
      <c r="I182" s="404"/>
      <c r="J182" s="411">
        <v>1300</v>
      </c>
      <c r="N182" s="219"/>
      <c r="O182" s="219"/>
      <c r="P182" s="219"/>
      <c r="Q182" s="219"/>
    </row>
    <row r="183" spans="1:17" s="17" customFormat="1" ht="12.75">
      <c r="A183" s="115">
        <v>262</v>
      </c>
      <c r="B183" s="384" t="s">
        <v>169</v>
      </c>
      <c r="C183" s="112" t="s">
        <v>732</v>
      </c>
      <c r="D183" s="555">
        <v>20</v>
      </c>
      <c r="E183" s="410">
        <v>1</v>
      </c>
      <c r="F183" s="410">
        <v>20</v>
      </c>
      <c r="G183" s="410">
        <f t="shared" si="2"/>
        <v>20</v>
      </c>
      <c r="H183" s="528"/>
      <c r="I183" s="528"/>
      <c r="J183" s="411">
        <v>20</v>
      </c>
      <c r="N183" s="184"/>
      <c r="O183" s="219"/>
      <c r="P183" s="219"/>
      <c r="Q183" s="219"/>
    </row>
    <row r="184" spans="1:17" s="17" customFormat="1" ht="12.75">
      <c r="A184" s="115">
        <v>262</v>
      </c>
      <c r="B184" s="384" t="s">
        <v>731</v>
      </c>
      <c r="C184" s="112" t="s">
        <v>733</v>
      </c>
      <c r="D184" s="555">
        <v>1</v>
      </c>
      <c r="E184" s="410">
        <v>40</v>
      </c>
      <c r="F184" s="410">
        <v>40</v>
      </c>
      <c r="G184" s="410">
        <f t="shared" si="2"/>
        <v>40</v>
      </c>
      <c r="H184" s="528"/>
      <c r="I184" s="528"/>
      <c r="J184" s="411">
        <v>40</v>
      </c>
      <c r="N184" s="184"/>
      <c r="O184" s="219"/>
      <c r="P184" s="219"/>
      <c r="Q184" s="219"/>
    </row>
    <row r="185" spans="1:17" s="17" customFormat="1" ht="12.75">
      <c r="A185" s="115">
        <v>262</v>
      </c>
      <c r="B185" s="384" t="s">
        <v>731</v>
      </c>
      <c r="C185" s="112" t="s">
        <v>734</v>
      </c>
      <c r="D185" s="555">
        <v>1</v>
      </c>
      <c r="E185" s="410">
        <v>50</v>
      </c>
      <c r="F185" s="410">
        <v>50</v>
      </c>
      <c r="G185" s="410">
        <f t="shared" si="2"/>
        <v>50</v>
      </c>
      <c r="H185" s="528"/>
      <c r="I185" s="528"/>
      <c r="J185" s="411">
        <v>50</v>
      </c>
      <c r="N185" s="184"/>
      <c r="O185" s="219"/>
      <c r="P185" s="219"/>
      <c r="Q185" s="219"/>
    </row>
    <row r="186" spans="1:17" s="351" customFormat="1" ht="12.75">
      <c r="A186" s="185">
        <v>262</v>
      </c>
      <c r="B186" s="384" t="s">
        <v>166</v>
      </c>
      <c r="C186" s="186" t="s">
        <v>763</v>
      </c>
      <c r="D186" s="443">
        <v>3</v>
      </c>
      <c r="E186" s="435">
        <v>850</v>
      </c>
      <c r="F186" s="410">
        <v>2550</v>
      </c>
      <c r="G186" s="701">
        <f t="shared" si="2"/>
        <v>2550</v>
      </c>
      <c r="H186" s="701"/>
      <c r="I186" s="701"/>
      <c r="J186" s="702">
        <v>2550</v>
      </c>
      <c r="N186" s="350"/>
      <c r="O186" s="350"/>
      <c r="P186" s="350"/>
      <c r="Q186" s="350"/>
    </row>
    <row r="187" spans="1:17" s="351" customFormat="1" ht="12.75">
      <c r="A187" s="185">
        <v>262</v>
      </c>
      <c r="B187" s="384" t="s">
        <v>166</v>
      </c>
      <c r="C187" s="186" t="s">
        <v>763</v>
      </c>
      <c r="D187" s="443">
        <v>3</v>
      </c>
      <c r="E187" s="435">
        <v>850</v>
      </c>
      <c r="F187" s="410">
        <v>2550</v>
      </c>
      <c r="G187" s="701">
        <f t="shared" si="2"/>
        <v>2550</v>
      </c>
      <c r="H187" s="701"/>
      <c r="I187" s="701"/>
      <c r="J187" s="702">
        <v>2550</v>
      </c>
      <c r="N187" s="350"/>
      <c r="O187" s="350"/>
      <c r="P187" s="350"/>
      <c r="Q187" s="350"/>
    </row>
    <row r="188" spans="1:17" s="17" customFormat="1" ht="12.75">
      <c r="A188" s="115">
        <v>262</v>
      </c>
      <c r="B188" s="384" t="s">
        <v>731</v>
      </c>
      <c r="C188" s="112" t="s">
        <v>735</v>
      </c>
      <c r="D188" s="555">
        <v>1</v>
      </c>
      <c r="E188" s="410">
        <v>5</v>
      </c>
      <c r="F188" s="410">
        <v>5</v>
      </c>
      <c r="G188" s="410">
        <f t="shared" si="2"/>
        <v>5</v>
      </c>
      <c r="H188" s="528"/>
      <c r="I188" s="528"/>
      <c r="J188" s="411">
        <v>5</v>
      </c>
      <c r="N188" s="184"/>
      <c r="O188" s="219"/>
      <c r="P188" s="219"/>
      <c r="Q188" s="219"/>
    </row>
    <row r="189" spans="1:17" s="17" customFormat="1" ht="12.75">
      <c r="A189" s="115">
        <v>262</v>
      </c>
      <c r="B189" s="384" t="s">
        <v>731</v>
      </c>
      <c r="C189" s="112" t="s">
        <v>736</v>
      </c>
      <c r="D189" s="555">
        <v>1</v>
      </c>
      <c r="E189" s="410">
        <v>3</v>
      </c>
      <c r="F189" s="410">
        <v>3</v>
      </c>
      <c r="G189" s="410">
        <f t="shared" si="2"/>
        <v>3</v>
      </c>
      <c r="H189" s="528"/>
      <c r="I189" s="528"/>
      <c r="J189" s="411">
        <v>3</v>
      </c>
      <c r="N189" s="184"/>
      <c r="O189" s="219"/>
      <c r="P189" s="219"/>
      <c r="Q189" s="219"/>
    </row>
    <row r="190" spans="1:17" s="17" customFormat="1" ht="12.75">
      <c r="A190" s="18" t="s">
        <v>16</v>
      </c>
      <c r="B190" s="125"/>
      <c r="C190" s="388"/>
      <c r="D190" s="478"/>
      <c r="E190" s="404"/>
      <c r="F190" s="404">
        <f>SUM(F182:F189)</f>
        <v>6518</v>
      </c>
      <c r="G190" s="410"/>
      <c r="H190" s="404"/>
      <c r="I190" s="404"/>
      <c r="J190" s="411">
        <v>6518</v>
      </c>
      <c r="N190" s="219"/>
      <c r="O190" s="219"/>
      <c r="P190" s="219"/>
      <c r="Q190" s="219"/>
    </row>
    <row r="191" spans="1:17" s="17" customFormat="1" ht="12.75">
      <c r="A191" s="115">
        <v>269</v>
      </c>
      <c r="B191" s="384" t="s">
        <v>169</v>
      </c>
      <c r="C191" s="112" t="s">
        <v>715</v>
      </c>
      <c r="D191" s="555">
        <v>1</v>
      </c>
      <c r="E191" s="410">
        <v>1300</v>
      </c>
      <c r="F191" s="410">
        <v>1300</v>
      </c>
      <c r="G191" s="410">
        <f t="shared" si="2"/>
        <v>1300</v>
      </c>
      <c r="H191" s="404"/>
      <c r="I191" s="404"/>
      <c r="J191" s="411">
        <v>1300</v>
      </c>
      <c r="N191" s="219"/>
      <c r="O191" s="219"/>
      <c r="P191" s="219"/>
      <c r="Q191" s="219"/>
    </row>
    <row r="192" spans="1:17" s="17" customFormat="1" ht="12.75">
      <c r="A192" s="21" t="s">
        <v>714</v>
      </c>
      <c r="B192" s="125"/>
      <c r="C192" s="16"/>
      <c r="D192" s="693"/>
      <c r="E192" s="412"/>
      <c r="F192" s="412">
        <f>SUM(F191)</f>
        <v>1300</v>
      </c>
      <c r="G192" s="410"/>
      <c r="H192" s="404"/>
      <c r="I192" s="404"/>
      <c r="J192" s="411">
        <v>1300</v>
      </c>
      <c r="N192" s="219"/>
      <c r="O192" s="219"/>
      <c r="P192" s="219"/>
      <c r="Q192" s="219"/>
    </row>
    <row r="193" spans="1:17" s="17" customFormat="1" ht="12.75">
      <c r="A193" s="113">
        <v>275</v>
      </c>
      <c r="B193" s="384" t="s">
        <v>169</v>
      </c>
      <c r="C193" s="112" t="s">
        <v>286</v>
      </c>
      <c r="D193" s="555">
        <v>138</v>
      </c>
      <c r="E193" s="410">
        <v>8.05</v>
      </c>
      <c r="F193" s="410">
        <v>1110.9</v>
      </c>
      <c r="G193" s="410">
        <f t="shared" si="2"/>
        <v>1110.9</v>
      </c>
      <c r="H193" s="404"/>
      <c r="I193" s="404"/>
      <c r="J193" s="411">
        <v>1110.9</v>
      </c>
      <c r="N193" s="219"/>
      <c r="O193" s="219"/>
      <c r="P193" s="219"/>
      <c r="Q193" s="219"/>
    </row>
    <row r="194" spans="1:17" s="17" customFormat="1" ht="12.75">
      <c r="A194" s="113">
        <v>275</v>
      </c>
      <c r="B194" s="384" t="s">
        <v>169</v>
      </c>
      <c r="C194" s="112" t="s">
        <v>820</v>
      </c>
      <c r="D194" s="555">
        <v>1</v>
      </c>
      <c r="E194" s="410">
        <v>50</v>
      </c>
      <c r="F194" s="410">
        <v>50</v>
      </c>
      <c r="G194" s="410">
        <f t="shared" si="2"/>
        <v>50</v>
      </c>
      <c r="H194" s="404"/>
      <c r="I194" s="404"/>
      <c r="J194" s="411">
        <v>50</v>
      </c>
      <c r="N194" s="219"/>
      <c r="O194" s="219"/>
      <c r="P194" s="219"/>
      <c r="Q194" s="219"/>
    </row>
    <row r="195" spans="1:17" s="17" customFormat="1" ht="24">
      <c r="A195" s="113">
        <v>275</v>
      </c>
      <c r="B195" s="384" t="s">
        <v>169</v>
      </c>
      <c r="C195" s="112" t="s">
        <v>821</v>
      </c>
      <c r="D195" s="555">
        <v>1</v>
      </c>
      <c r="E195" s="410">
        <v>100</v>
      </c>
      <c r="F195" s="410">
        <v>100</v>
      </c>
      <c r="G195" s="410">
        <f t="shared" si="2"/>
        <v>100</v>
      </c>
      <c r="H195" s="404"/>
      <c r="I195" s="404"/>
      <c r="J195" s="411">
        <v>100</v>
      </c>
      <c r="N195" s="219"/>
      <c r="O195" s="219"/>
      <c r="P195" s="219"/>
      <c r="Q195" s="219"/>
    </row>
    <row r="196" spans="1:17" s="17" customFormat="1" ht="12.75">
      <c r="A196" s="113">
        <v>275</v>
      </c>
      <c r="B196" s="384" t="s">
        <v>169</v>
      </c>
      <c r="C196" s="112" t="s">
        <v>822</v>
      </c>
      <c r="D196" s="555">
        <v>1</v>
      </c>
      <c r="E196" s="410">
        <v>240</v>
      </c>
      <c r="F196" s="410">
        <v>240</v>
      </c>
      <c r="G196" s="410">
        <f t="shared" si="2"/>
        <v>240</v>
      </c>
      <c r="H196" s="404"/>
      <c r="I196" s="404"/>
      <c r="J196" s="411">
        <v>240</v>
      </c>
      <c r="N196" s="219"/>
      <c r="O196" s="219"/>
      <c r="P196" s="219"/>
      <c r="Q196" s="219"/>
    </row>
    <row r="197" spans="1:17" s="17" customFormat="1" ht="24">
      <c r="A197" s="113">
        <v>275</v>
      </c>
      <c r="B197" s="384" t="s">
        <v>169</v>
      </c>
      <c r="C197" s="112" t="s">
        <v>823</v>
      </c>
      <c r="D197" s="555">
        <v>1</v>
      </c>
      <c r="E197" s="410">
        <v>2000</v>
      </c>
      <c r="F197" s="410">
        <v>2000</v>
      </c>
      <c r="G197" s="410">
        <f t="shared" si="2"/>
        <v>2000</v>
      </c>
      <c r="H197" s="404"/>
      <c r="I197" s="404"/>
      <c r="J197" s="411">
        <v>2000</v>
      </c>
      <c r="N197" s="219"/>
      <c r="O197" s="219"/>
      <c r="P197" s="219"/>
      <c r="Q197" s="219"/>
    </row>
    <row r="198" spans="1:17" s="17" customFormat="1" ht="12.75">
      <c r="A198" s="113">
        <v>275</v>
      </c>
      <c r="B198" s="384" t="s">
        <v>169</v>
      </c>
      <c r="C198" s="112" t="s">
        <v>824</v>
      </c>
      <c r="D198" s="555">
        <v>500</v>
      </c>
      <c r="E198" s="410">
        <v>1.5</v>
      </c>
      <c r="F198" s="410">
        <v>750</v>
      </c>
      <c r="G198" s="410">
        <f t="shared" si="2"/>
        <v>750</v>
      </c>
      <c r="H198" s="404"/>
      <c r="I198" s="404"/>
      <c r="J198" s="411">
        <v>750</v>
      </c>
      <c r="N198" s="219"/>
      <c r="O198" s="219"/>
      <c r="P198" s="219"/>
      <c r="Q198" s="219"/>
    </row>
    <row r="199" spans="1:17" s="17" customFormat="1" ht="24">
      <c r="A199" s="113">
        <v>275</v>
      </c>
      <c r="B199" s="384" t="s">
        <v>169</v>
      </c>
      <c r="C199" s="112" t="s">
        <v>825</v>
      </c>
      <c r="D199" s="555">
        <v>1</v>
      </c>
      <c r="E199" s="410">
        <v>80</v>
      </c>
      <c r="F199" s="410">
        <v>80</v>
      </c>
      <c r="G199" s="410">
        <f t="shared" si="2"/>
        <v>80</v>
      </c>
      <c r="H199" s="404"/>
      <c r="I199" s="404"/>
      <c r="J199" s="411">
        <v>80</v>
      </c>
      <c r="N199" s="219"/>
      <c r="O199" s="219"/>
      <c r="P199" s="219"/>
      <c r="Q199" s="219"/>
    </row>
    <row r="200" spans="1:17" s="17" customFormat="1" ht="12.75">
      <c r="A200" s="113">
        <v>275</v>
      </c>
      <c r="B200" s="384" t="s">
        <v>169</v>
      </c>
      <c r="C200" s="112" t="s">
        <v>826</v>
      </c>
      <c r="D200" s="555">
        <v>10</v>
      </c>
      <c r="E200" s="410">
        <v>50</v>
      </c>
      <c r="F200" s="410">
        <v>500</v>
      </c>
      <c r="G200" s="410">
        <f t="shared" si="2"/>
        <v>500</v>
      </c>
      <c r="H200" s="404"/>
      <c r="I200" s="404"/>
      <c r="J200" s="411">
        <v>500</v>
      </c>
      <c r="N200" s="219"/>
      <c r="O200" s="219"/>
      <c r="P200" s="219"/>
      <c r="Q200" s="219"/>
    </row>
    <row r="201" spans="1:17" s="17" customFormat="1" ht="12.75">
      <c r="A201" s="113">
        <v>275</v>
      </c>
      <c r="B201" s="384" t="s">
        <v>169</v>
      </c>
      <c r="C201" s="112" t="s">
        <v>287</v>
      </c>
      <c r="D201" s="555">
        <v>174.55</v>
      </c>
      <c r="E201" s="410">
        <v>8.625</v>
      </c>
      <c r="F201" s="410">
        <v>1505.49375</v>
      </c>
      <c r="G201" s="410">
        <f t="shared" si="2"/>
        <v>1505.49375</v>
      </c>
      <c r="H201" s="404"/>
      <c r="I201" s="404"/>
      <c r="J201" s="411">
        <v>1505.49375</v>
      </c>
      <c r="N201" s="219"/>
      <c r="O201" s="219"/>
      <c r="P201" s="219"/>
      <c r="Q201" s="219"/>
    </row>
    <row r="202" spans="1:17" s="17" customFormat="1" ht="12.75">
      <c r="A202" s="113">
        <v>275</v>
      </c>
      <c r="B202" s="384" t="s">
        <v>169</v>
      </c>
      <c r="C202" s="112" t="s">
        <v>288</v>
      </c>
      <c r="D202" s="555">
        <v>125.85</v>
      </c>
      <c r="E202" s="410">
        <v>14.95</v>
      </c>
      <c r="F202" s="410">
        <v>1881.4574999999998</v>
      </c>
      <c r="G202" s="410">
        <f t="shared" si="2"/>
        <v>1881.4574999999998</v>
      </c>
      <c r="H202" s="404"/>
      <c r="I202" s="404"/>
      <c r="J202" s="411">
        <v>1881.4574999999998</v>
      </c>
      <c r="N202" s="219"/>
      <c r="O202" s="219"/>
      <c r="P202" s="219"/>
      <c r="Q202" s="219"/>
    </row>
    <row r="203" spans="1:17" s="17" customFormat="1" ht="12.75">
      <c r="A203" s="113">
        <v>275</v>
      </c>
      <c r="B203" s="384" t="s">
        <v>169</v>
      </c>
      <c r="C203" s="112" t="s">
        <v>707</v>
      </c>
      <c r="D203" s="555">
        <v>5</v>
      </c>
      <c r="E203" s="410">
        <v>150</v>
      </c>
      <c r="F203" s="410">
        <v>750</v>
      </c>
      <c r="G203" s="435">
        <f t="shared" si="2"/>
        <v>750</v>
      </c>
      <c r="H203" s="404"/>
      <c r="I203" s="404"/>
      <c r="J203" s="533">
        <v>750</v>
      </c>
      <c r="N203" s="219"/>
      <c r="O203" s="219"/>
      <c r="P203" s="219"/>
      <c r="Q203" s="219"/>
    </row>
    <row r="204" spans="1:17" s="17" customFormat="1" ht="12.75">
      <c r="A204" s="113">
        <v>275</v>
      </c>
      <c r="B204" s="384" t="s">
        <v>169</v>
      </c>
      <c r="C204" s="112" t="s">
        <v>708</v>
      </c>
      <c r="D204" s="555">
        <v>5</v>
      </c>
      <c r="E204" s="410">
        <v>110</v>
      </c>
      <c r="F204" s="410">
        <v>550</v>
      </c>
      <c r="G204" s="435">
        <f t="shared" si="2"/>
        <v>550</v>
      </c>
      <c r="H204" s="404"/>
      <c r="I204" s="404"/>
      <c r="J204" s="533">
        <v>550</v>
      </c>
      <c r="N204" s="219"/>
      <c r="O204" s="219"/>
      <c r="P204" s="219"/>
      <c r="Q204" s="219"/>
    </row>
    <row r="205" spans="1:17" s="17" customFormat="1" ht="12.75">
      <c r="A205" s="113">
        <v>275</v>
      </c>
      <c r="B205" s="384" t="s">
        <v>169</v>
      </c>
      <c r="C205" s="112" t="s">
        <v>709</v>
      </c>
      <c r="D205" s="555">
        <v>5</v>
      </c>
      <c r="E205" s="410">
        <v>100</v>
      </c>
      <c r="F205" s="410">
        <v>500</v>
      </c>
      <c r="G205" s="435">
        <f t="shared" si="2"/>
        <v>500</v>
      </c>
      <c r="H205" s="404"/>
      <c r="I205" s="404"/>
      <c r="J205" s="533">
        <v>500</v>
      </c>
      <c r="N205" s="219"/>
      <c r="O205" s="219"/>
      <c r="P205" s="219"/>
      <c r="Q205" s="219"/>
    </row>
    <row r="206" spans="1:17" s="17" customFormat="1" ht="12.75">
      <c r="A206" s="113">
        <v>275</v>
      </c>
      <c r="B206" s="384" t="s">
        <v>169</v>
      </c>
      <c r="C206" s="112" t="s">
        <v>710</v>
      </c>
      <c r="D206" s="555">
        <v>1</v>
      </c>
      <c r="E206" s="410">
        <v>97</v>
      </c>
      <c r="F206" s="410">
        <v>97</v>
      </c>
      <c r="G206" s="435">
        <f aca="true" t="shared" si="3" ref="G206:G269">+F206</f>
        <v>97</v>
      </c>
      <c r="H206" s="404"/>
      <c r="I206" s="404"/>
      <c r="J206" s="533">
        <v>97</v>
      </c>
      <c r="N206" s="219"/>
      <c r="O206" s="219"/>
      <c r="P206" s="219"/>
      <c r="Q206" s="219"/>
    </row>
    <row r="207" spans="1:17" s="17" customFormat="1" ht="12.75">
      <c r="A207" s="113">
        <v>275</v>
      </c>
      <c r="B207" s="384" t="s">
        <v>169</v>
      </c>
      <c r="C207" s="112" t="s">
        <v>711</v>
      </c>
      <c r="D207" s="555">
        <v>2</v>
      </c>
      <c r="E207" s="410">
        <v>95</v>
      </c>
      <c r="F207" s="410">
        <v>190</v>
      </c>
      <c r="G207" s="435">
        <f t="shared" si="3"/>
        <v>190</v>
      </c>
      <c r="H207" s="404"/>
      <c r="I207" s="404"/>
      <c r="J207" s="533">
        <v>190</v>
      </c>
      <c r="N207" s="219"/>
      <c r="O207" s="219"/>
      <c r="P207" s="219"/>
      <c r="Q207" s="219"/>
    </row>
    <row r="208" spans="1:17" s="17" customFormat="1" ht="12.75">
      <c r="A208" s="113">
        <v>275</v>
      </c>
      <c r="B208" s="384" t="s">
        <v>169</v>
      </c>
      <c r="C208" s="112" t="s">
        <v>712</v>
      </c>
      <c r="D208" s="555">
        <v>2</v>
      </c>
      <c r="E208" s="410">
        <v>110</v>
      </c>
      <c r="F208" s="410">
        <v>220</v>
      </c>
      <c r="G208" s="435">
        <f t="shared" si="3"/>
        <v>220</v>
      </c>
      <c r="H208" s="404"/>
      <c r="I208" s="404"/>
      <c r="J208" s="533">
        <v>220</v>
      </c>
      <c r="N208" s="219"/>
      <c r="O208" s="219"/>
      <c r="P208" s="219"/>
      <c r="Q208" s="219"/>
    </row>
    <row r="209" spans="1:17" s="17" customFormat="1" ht="12.75">
      <c r="A209" s="113">
        <v>275</v>
      </c>
      <c r="B209" s="384" t="s">
        <v>169</v>
      </c>
      <c r="C209" s="112" t="s">
        <v>713</v>
      </c>
      <c r="D209" s="555">
        <v>10</v>
      </c>
      <c r="E209" s="410">
        <v>230</v>
      </c>
      <c r="F209" s="410">
        <v>2300</v>
      </c>
      <c r="G209" s="435">
        <f t="shared" si="3"/>
        <v>2300</v>
      </c>
      <c r="H209" s="404"/>
      <c r="I209" s="404"/>
      <c r="J209" s="533">
        <v>2300</v>
      </c>
      <c r="N209" s="219"/>
      <c r="O209" s="219"/>
      <c r="P209" s="219"/>
      <c r="Q209" s="219"/>
    </row>
    <row r="210" spans="1:17" s="17" customFormat="1" ht="12.75">
      <c r="A210" s="113">
        <v>275</v>
      </c>
      <c r="B210" s="384" t="s">
        <v>169</v>
      </c>
      <c r="C210" s="112" t="s">
        <v>77</v>
      </c>
      <c r="D210" s="555">
        <v>3</v>
      </c>
      <c r="E210" s="410">
        <v>126</v>
      </c>
      <c r="F210" s="410">
        <v>378</v>
      </c>
      <c r="G210" s="435">
        <f t="shared" si="3"/>
        <v>378</v>
      </c>
      <c r="H210" s="404"/>
      <c r="I210" s="404"/>
      <c r="J210" s="533">
        <v>378</v>
      </c>
      <c r="N210" s="219"/>
      <c r="O210" s="219"/>
      <c r="P210" s="219"/>
      <c r="Q210" s="219"/>
    </row>
    <row r="211" spans="1:17" s="17" customFormat="1" ht="12.75">
      <c r="A211" s="113">
        <v>275</v>
      </c>
      <c r="B211" s="384" t="s">
        <v>169</v>
      </c>
      <c r="C211" s="112" t="s">
        <v>289</v>
      </c>
      <c r="D211" s="555">
        <v>39</v>
      </c>
      <c r="E211" s="410">
        <v>132.25</v>
      </c>
      <c r="F211" s="410">
        <v>5157.75</v>
      </c>
      <c r="G211" s="410">
        <f t="shared" si="3"/>
        <v>5157.75</v>
      </c>
      <c r="H211" s="404"/>
      <c r="I211" s="404"/>
      <c r="J211" s="411">
        <v>5157.75</v>
      </c>
      <c r="N211" s="219"/>
      <c r="O211" s="219"/>
      <c r="P211" s="219"/>
      <c r="Q211" s="219"/>
    </row>
    <row r="212" spans="1:17" s="17" customFormat="1" ht="12.75">
      <c r="A212" s="113">
        <v>275</v>
      </c>
      <c r="B212" s="384" t="s">
        <v>169</v>
      </c>
      <c r="C212" s="112" t="s">
        <v>290</v>
      </c>
      <c r="D212" s="555">
        <v>27</v>
      </c>
      <c r="E212" s="410">
        <v>102.35</v>
      </c>
      <c r="F212" s="410">
        <v>2763.45</v>
      </c>
      <c r="G212" s="410">
        <f t="shared" si="3"/>
        <v>2763.45</v>
      </c>
      <c r="H212" s="404"/>
      <c r="I212" s="404"/>
      <c r="J212" s="411">
        <v>2763.45</v>
      </c>
      <c r="N212" s="219"/>
      <c r="O212" s="219"/>
      <c r="P212" s="219"/>
      <c r="Q212" s="219"/>
    </row>
    <row r="213" spans="1:17" s="17" customFormat="1" ht="12.75">
      <c r="A213" s="113">
        <v>275</v>
      </c>
      <c r="B213" s="384" t="s">
        <v>169</v>
      </c>
      <c r="C213" s="112" t="s">
        <v>291</v>
      </c>
      <c r="D213" s="555">
        <v>241.99</v>
      </c>
      <c r="E213" s="410">
        <v>11.5</v>
      </c>
      <c r="F213" s="410">
        <v>2782.885</v>
      </c>
      <c r="G213" s="410">
        <f t="shared" si="3"/>
        <v>2782.885</v>
      </c>
      <c r="H213" s="404"/>
      <c r="I213" s="404"/>
      <c r="J213" s="411">
        <v>2782.885</v>
      </c>
      <c r="N213" s="219"/>
      <c r="O213" s="219"/>
      <c r="P213" s="219"/>
      <c r="Q213" s="219"/>
    </row>
    <row r="214" spans="1:17" s="351" customFormat="1" ht="12.75">
      <c r="A214" s="113">
        <v>275</v>
      </c>
      <c r="B214" s="384" t="s">
        <v>169</v>
      </c>
      <c r="C214" s="112" t="s">
        <v>517</v>
      </c>
      <c r="D214" s="695">
        <v>8</v>
      </c>
      <c r="E214" s="435">
        <v>28.75</v>
      </c>
      <c r="F214" s="410">
        <v>230</v>
      </c>
      <c r="G214" s="410">
        <f t="shared" si="3"/>
        <v>230</v>
      </c>
      <c r="H214" s="701"/>
      <c r="I214" s="701"/>
      <c r="J214" s="411">
        <v>230</v>
      </c>
      <c r="N214" s="350"/>
      <c r="O214" s="350"/>
      <c r="P214" s="350"/>
      <c r="Q214" s="350"/>
    </row>
    <row r="215" spans="1:17" s="17" customFormat="1" ht="12.75">
      <c r="A215" s="113">
        <v>275</v>
      </c>
      <c r="B215" s="384" t="s">
        <v>169</v>
      </c>
      <c r="C215" s="112" t="s">
        <v>292</v>
      </c>
      <c r="D215" s="555">
        <v>108</v>
      </c>
      <c r="E215" s="410">
        <v>4.025</v>
      </c>
      <c r="F215" s="410">
        <v>434.7</v>
      </c>
      <c r="G215" s="410">
        <f t="shared" si="3"/>
        <v>434.7</v>
      </c>
      <c r="H215" s="404"/>
      <c r="I215" s="404"/>
      <c r="J215" s="411">
        <v>434.7</v>
      </c>
      <c r="N215" s="219"/>
      <c r="O215" s="219"/>
      <c r="P215" s="219"/>
      <c r="Q215" s="219"/>
    </row>
    <row r="216" spans="1:17" s="17" customFormat="1" ht="12.75">
      <c r="A216" s="113">
        <v>275</v>
      </c>
      <c r="B216" s="384" t="s">
        <v>169</v>
      </c>
      <c r="C216" s="112" t="s">
        <v>293</v>
      </c>
      <c r="D216" s="555">
        <v>27</v>
      </c>
      <c r="E216" s="435">
        <v>124.07407407407408</v>
      </c>
      <c r="F216" s="410">
        <v>3350</v>
      </c>
      <c r="G216" s="410">
        <f t="shared" si="3"/>
        <v>3350</v>
      </c>
      <c r="H216" s="404"/>
      <c r="I216" s="404"/>
      <c r="J216" s="411">
        <v>3350</v>
      </c>
      <c r="N216" s="219"/>
      <c r="O216" s="219"/>
      <c r="P216" s="219"/>
      <c r="Q216" s="219"/>
    </row>
    <row r="217" spans="1:17" s="17" customFormat="1" ht="12.75">
      <c r="A217" s="21" t="s">
        <v>294</v>
      </c>
      <c r="B217" s="384" t="s">
        <v>169</v>
      </c>
      <c r="C217" s="16"/>
      <c r="D217" s="693"/>
      <c r="E217" s="412"/>
      <c r="F217" s="412">
        <f>SUM(F193:F216)</f>
        <v>27921.63625</v>
      </c>
      <c r="G217" s="412"/>
      <c r="H217" s="404"/>
      <c r="I217" s="404"/>
      <c r="J217" s="413">
        <v>27921.63625</v>
      </c>
      <c r="N217" s="219"/>
      <c r="O217" s="219"/>
      <c r="P217" s="219"/>
      <c r="Q217" s="219"/>
    </row>
    <row r="218" spans="1:17" s="17" customFormat="1" ht="12.75">
      <c r="A218" s="116">
        <v>279</v>
      </c>
      <c r="B218" s="384" t="s">
        <v>169</v>
      </c>
      <c r="C218" s="117" t="s">
        <v>295</v>
      </c>
      <c r="D218" s="555">
        <v>321</v>
      </c>
      <c r="E218" s="410">
        <v>9.2</v>
      </c>
      <c r="F218" s="414">
        <v>2953.2</v>
      </c>
      <c r="G218" s="414">
        <f t="shared" si="3"/>
        <v>2953.2</v>
      </c>
      <c r="H218" s="415"/>
      <c r="I218" s="415"/>
      <c r="J218" s="416">
        <v>2953.2</v>
      </c>
      <c r="N218" s="219"/>
      <c r="O218" s="219"/>
      <c r="P218" s="219"/>
      <c r="Q218" s="219"/>
    </row>
    <row r="219" spans="1:17" s="17" customFormat="1" ht="12.75">
      <c r="A219" s="116">
        <v>279</v>
      </c>
      <c r="B219" s="392" t="s">
        <v>169</v>
      </c>
      <c r="C219" s="117" t="s">
        <v>80</v>
      </c>
      <c r="D219" s="555">
        <v>12</v>
      </c>
      <c r="E219" s="410">
        <v>50</v>
      </c>
      <c r="F219" s="414">
        <v>600</v>
      </c>
      <c r="G219" s="556">
        <f t="shared" si="3"/>
        <v>600</v>
      </c>
      <c r="H219" s="415"/>
      <c r="I219" s="415"/>
      <c r="J219" s="609">
        <v>600</v>
      </c>
      <c r="N219" s="219"/>
      <c r="O219" s="219"/>
      <c r="P219" s="219"/>
      <c r="Q219" s="219"/>
    </row>
    <row r="220" spans="1:17" s="17" customFormat="1" ht="12.75">
      <c r="A220" s="116">
        <v>279</v>
      </c>
      <c r="B220" s="392" t="s">
        <v>169</v>
      </c>
      <c r="C220" s="117" t="s">
        <v>280</v>
      </c>
      <c r="D220" s="555">
        <v>5000</v>
      </c>
      <c r="E220" s="410">
        <v>3</v>
      </c>
      <c r="F220" s="414">
        <v>15000</v>
      </c>
      <c r="G220" s="414">
        <f t="shared" si="3"/>
        <v>15000</v>
      </c>
      <c r="H220" s="415"/>
      <c r="I220" s="415"/>
      <c r="J220" s="416">
        <v>15000</v>
      </c>
      <c r="N220" s="219"/>
      <c r="O220" s="219"/>
      <c r="P220" s="219"/>
      <c r="Q220" s="219"/>
    </row>
    <row r="221" spans="1:17" s="17" customFormat="1" ht="12.75">
      <c r="A221" s="116">
        <v>279</v>
      </c>
      <c r="B221" s="392" t="s">
        <v>169</v>
      </c>
      <c r="C221" s="117" t="s">
        <v>87</v>
      </c>
      <c r="D221" s="555">
        <v>7500</v>
      </c>
      <c r="E221" s="410">
        <v>2.96</v>
      </c>
      <c r="F221" s="414">
        <v>22200</v>
      </c>
      <c r="G221" s="414">
        <f t="shared" si="3"/>
        <v>22200</v>
      </c>
      <c r="H221" s="415"/>
      <c r="I221" s="415"/>
      <c r="J221" s="416">
        <v>22200</v>
      </c>
      <c r="N221" s="219"/>
      <c r="O221" s="219"/>
      <c r="P221" s="219"/>
      <c r="Q221" s="219"/>
    </row>
    <row r="222" spans="1:17" s="20" customFormat="1" ht="12.75">
      <c r="A222" s="185">
        <v>279</v>
      </c>
      <c r="B222" s="384" t="s">
        <v>169</v>
      </c>
      <c r="C222" s="186" t="s">
        <v>765</v>
      </c>
      <c r="D222" s="443">
        <v>1508</v>
      </c>
      <c r="E222" s="435">
        <v>4</v>
      </c>
      <c r="F222" s="435">
        <v>6032</v>
      </c>
      <c r="G222" s="556">
        <f t="shared" si="3"/>
        <v>6032</v>
      </c>
      <c r="H222" s="705"/>
      <c r="I222" s="705"/>
      <c r="J222" s="609">
        <v>6032</v>
      </c>
      <c r="N222" s="184"/>
      <c r="O222" s="184"/>
      <c r="P222" s="184"/>
      <c r="Q222" s="184"/>
    </row>
    <row r="223" spans="1:17" s="17" customFormat="1" ht="12.75">
      <c r="A223" s="118">
        <v>279</v>
      </c>
      <c r="B223" s="384" t="s">
        <v>169</v>
      </c>
      <c r="C223" s="117" t="s">
        <v>296</v>
      </c>
      <c r="D223" s="555">
        <v>92</v>
      </c>
      <c r="E223" s="410">
        <v>161</v>
      </c>
      <c r="F223" s="414">
        <v>14812</v>
      </c>
      <c r="G223" s="414">
        <f t="shared" si="3"/>
        <v>14812</v>
      </c>
      <c r="H223" s="415"/>
      <c r="I223" s="415"/>
      <c r="J223" s="416">
        <v>14812</v>
      </c>
      <c r="N223" s="219"/>
      <c r="O223" s="219"/>
      <c r="P223" s="219"/>
      <c r="Q223" s="219"/>
    </row>
    <row r="224" spans="1:17" s="17" customFormat="1" ht="12.75">
      <c r="A224" s="26" t="s">
        <v>297</v>
      </c>
      <c r="B224" s="155"/>
      <c r="C224" s="22"/>
      <c r="D224" s="693"/>
      <c r="E224" s="412"/>
      <c r="F224" s="417">
        <f>SUM(F218:F223)</f>
        <v>61597.2</v>
      </c>
      <c r="G224" s="417"/>
      <c r="H224" s="415"/>
      <c r="I224" s="415"/>
      <c r="J224" s="418">
        <v>61597.2</v>
      </c>
      <c r="N224" s="219"/>
      <c r="O224" s="219"/>
      <c r="P224" s="219"/>
      <c r="Q224" s="219"/>
    </row>
    <row r="225" spans="1:17" s="17" customFormat="1" ht="12.75">
      <c r="A225" s="113">
        <v>291</v>
      </c>
      <c r="B225" s="384" t="s">
        <v>169</v>
      </c>
      <c r="C225" s="112" t="s">
        <v>298</v>
      </c>
      <c r="D225" s="555">
        <v>1031</v>
      </c>
      <c r="E225" s="410">
        <v>6.325</v>
      </c>
      <c r="F225" s="410">
        <v>6521.075</v>
      </c>
      <c r="G225" s="410">
        <f t="shared" si="3"/>
        <v>6521.075</v>
      </c>
      <c r="H225" s="404"/>
      <c r="I225" s="404"/>
      <c r="J225" s="411">
        <v>6521.075</v>
      </c>
      <c r="N225" s="219"/>
      <c r="O225" s="219"/>
      <c r="P225" s="219"/>
      <c r="Q225" s="219"/>
    </row>
    <row r="226" spans="1:17" s="17" customFormat="1" ht="12.75">
      <c r="A226" s="113">
        <v>291</v>
      </c>
      <c r="B226" s="384" t="s">
        <v>169</v>
      </c>
      <c r="C226" s="112" t="s">
        <v>299</v>
      </c>
      <c r="D226" s="555">
        <v>648</v>
      </c>
      <c r="E226" s="410">
        <v>8.05</v>
      </c>
      <c r="F226" s="410">
        <v>5216.4</v>
      </c>
      <c r="G226" s="410">
        <f t="shared" si="3"/>
        <v>5216.4</v>
      </c>
      <c r="H226" s="404"/>
      <c r="I226" s="404"/>
      <c r="J226" s="411">
        <v>5216.4</v>
      </c>
      <c r="N226" s="219"/>
      <c r="O226" s="219"/>
      <c r="P226" s="219"/>
      <c r="Q226" s="219"/>
    </row>
    <row r="227" spans="1:17" s="17" customFormat="1" ht="12.75">
      <c r="A227" s="113">
        <v>291</v>
      </c>
      <c r="B227" s="384" t="s">
        <v>169</v>
      </c>
      <c r="C227" s="112" t="s">
        <v>105</v>
      </c>
      <c r="D227" s="555">
        <v>42</v>
      </c>
      <c r="E227" s="410">
        <v>10</v>
      </c>
      <c r="F227" s="410">
        <v>420</v>
      </c>
      <c r="G227" s="410">
        <f t="shared" si="3"/>
        <v>420</v>
      </c>
      <c r="H227" s="404"/>
      <c r="I227" s="404"/>
      <c r="J227" s="411">
        <v>420</v>
      </c>
      <c r="N227" s="219"/>
      <c r="O227" s="219"/>
      <c r="P227" s="219"/>
      <c r="Q227" s="219"/>
    </row>
    <row r="228" spans="1:17" s="17" customFormat="1" ht="12.75">
      <c r="A228" s="113">
        <v>291</v>
      </c>
      <c r="B228" s="384" t="s">
        <v>169</v>
      </c>
      <c r="C228" s="112" t="s">
        <v>106</v>
      </c>
      <c r="D228" s="555">
        <v>42</v>
      </c>
      <c r="E228" s="410">
        <v>10</v>
      </c>
      <c r="F228" s="410">
        <v>420</v>
      </c>
      <c r="G228" s="410">
        <f t="shared" si="3"/>
        <v>420</v>
      </c>
      <c r="H228" s="404"/>
      <c r="I228" s="404"/>
      <c r="J228" s="411">
        <v>420</v>
      </c>
      <c r="N228" s="219"/>
      <c r="O228" s="219"/>
      <c r="P228" s="219"/>
      <c r="Q228" s="219"/>
    </row>
    <row r="229" spans="1:17" s="17" customFormat="1" ht="12.75">
      <c r="A229" s="113">
        <v>291</v>
      </c>
      <c r="B229" s="384" t="s">
        <v>169</v>
      </c>
      <c r="C229" s="112" t="s">
        <v>107</v>
      </c>
      <c r="D229" s="555">
        <v>84</v>
      </c>
      <c r="E229" s="410">
        <v>8</v>
      </c>
      <c r="F229" s="410">
        <v>672</v>
      </c>
      <c r="G229" s="410">
        <f t="shared" si="3"/>
        <v>672</v>
      </c>
      <c r="H229" s="404"/>
      <c r="I229" s="404"/>
      <c r="J229" s="411">
        <v>672</v>
      </c>
      <c r="N229" s="219"/>
      <c r="O229" s="219"/>
      <c r="P229" s="219"/>
      <c r="Q229" s="219"/>
    </row>
    <row r="230" spans="1:17" s="17" customFormat="1" ht="12.75">
      <c r="A230" s="113">
        <v>291</v>
      </c>
      <c r="B230" s="384" t="s">
        <v>169</v>
      </c>
      <c r="C230" s="112" t="s">
        <v>108</v>
      </c>
      <c r="D230" s="555">
        <v>15</v>
      </c>
      <c r="E230" s="410">
        <v>2</v>
      </c>
      <c r="F230" s="410">
        <v>30</v>
      </c>
      <c r="G230" s="410">
        <f t="shared" si="3"/>
        <v>30</v>
      </c>
      <c r="H230" s="404"/>
      <c r="I230" s="404"/>
      <c r="J230" s="411">
        <v>30</v>
      </c>
      <c r="N230" s="219"/>
      <c r="O230" s="219"/>
      <c r="P230" s="219"/>
      <c r="Q230" s="219"/>
    </row>
    <row r="231" spans="1:17" s="17" customFormat="1" ht="12.75">
      <c r="A231" s="113">
        <v>291</v>
      </c>
      <c r="B231" s="384" t="s">
        <v>169</v>
      </c>
      <c r="C231" s="112" t="s">
        <v>109</v>
      </c>
      <c r="D231" s="555">
        <v>21</v>
      </c>
      <c r="E231" s="410">
        <v>5</v>
      </c>
      <c r="F231" s="410">
        <v>105</v>
      </c>
      <c r="G231" s="410">
        <f t="shared" si="3"/>
        <v>105</v>
      </c>
      <c r="H231" s="404"/>
      <c r="I231" s="404"/>
      <c r="J231" s="411">
        <v>105</v>
      </c>
      <c r="N231" s="219"/>
      <c r="O231" s="219"/>
      <c r="P231" s="219"/>
      <c r="Q231" s="219"/>
    </row>
    <row r="232" spans="1:17" s="17" customFormat="1" ht="12.75">
      <c r="A232" s="113">
        <v>291</v>
      </c>
      <c r="B232" s="384" t="s">
        <v>90</v>
      </c>
      <c r="C232" s="112" t="s">
        <v>110</v>
      </c>
      <c r="D232" s="555">
        <v>28</v>
      </c>
      <c r="E232" s="410">
        <v>8</v>
      </c>
      <c r="F232" s="410">
        <v>224</v>
      </c>
      <c r="G232" s="410">
        <f t="shared" si="3"/>
        <v>224</v>
      </c>
      <c r="H232" s="404"/>
      <c r="I232" s="404"/>
      <c r="J232" s="411">
        <v>224</v>
      </c>
      <c r="N232" s="219"/>
      <c r="O232" s="219"/>
      <c r="P232" s="219"/>
      <c r="Q232" s="219"/>
    </row>
    <row r="233" spans="1:17" s="17" customFormat="1" ht="12.75">
      <c r="A233" s="113">
        <v>291</v>
      </c>
      <c r="B233" s="384" t="s">
        <v>169</v>
      </c>
      <c r="C233" s="112" t="s">
        <v>111</v>
      </c>
      <c r="D233" s="555">
        <v>84</v>
      </c>
      <c r="E233" s="410">
        <v>1.5</v>
      </c>
      <c r="F233" s="410">
        <v>126</v>
      </c>
      <c r="G233" s="410">
        <f t="shared" si="3"/>
        <v>126</v>
      </c>
      <c r="H233" s="404"/>
      <c r="I233" s="404"/>
      <c r="J233" s="411">
        <v>126</v>
      </c>
      <c r="N233" s="219"/>
      <c r="O233" s="219"/>
      <c r="P233" s="219"/>
      <c r="Q233" s="219"/>
    </row>
    <row r="234" spans="1:17" s="17" customFormat="1" ht="12.75">
      <c r="A234" s="113">
        <v>291</v>
      </c>
      <c r="B234" s="384" t="s">
        <v>169</v>
      </c>
      <c r="C234" s="112" t="s">
        <v>112</v>
      </c>
      <c r="D234" s="555">
        <v>84</v>
      </c>
      <c r="E234" s="410">
        <v>1.5</v>
      </c>
      <c r="F234" s="410">
        <v>126</v>
      </c>
      <c r="G234" s="410">
        <f t="shared" si="3"/>
        <v>126</v>
      </c>
      <c r="H234" s="404"/>
      <c r="I234" s="404"/>
      <c r="J234" s="411">
        <v>126</v>
      </c>
      <c r="N234" s="219"/>
      <c r="O234" s="219"/>
      <c r="P234" s="219"/>
      <c r="Q234" s="219"/>
    </row>
    <row r="235" spans="1:17" s="17" customFormat="1" ht="12.75">
      <c r="A235" s="113">
        <v>291</v>
      </c>
      <c r="B235" s="384" t="s">
        <v>169</v>
      </c>
      <c r="C235" s="112" t="s">
        <v>113</v>
      </c>
      <c r="D235" s="555">
        <v>84</v>
      </c>
      <c r="E235" s="410">
        <v>3</v>
      </c>
      <c r="F235" s="410">
        <v>252</v>
      </c>
      <c r="G235" s="410">
        <f t="shared" si="3"/>
        <v>252</v>
      </c>
      <c r="H235" s="404"/>
      <c r="I235" s="404"/>
      <c r="J235" s="411">
        <v>252</v>
      </c>
      <c r="N235" s="219"/>
      <c r="O235" s="219"/>
      <c r="P235" s="219"/>
      <c r="Q235" s="219"/>
    </row>
    <row r="236" spans="1:17" s="17" customFormat="1" ht="12.75">
      <c r="A236" s="113">
        <v>291</v>
      </c>
      <c r="B236" s="384" t="s">
        <v>260</v>
      </c>
      <c r="C236" s="112" t="s">
        <v>262</v>
      </c>
      <c r="D236" s="555">
        <v>829.8</v>
      </c>
      <c r="E236" s="410">
        <v>6.9</v>
      </c>
      <c r="F236" s="410">
        <v>5725.62</v>
      </c>
      <c r="G236" s="410">
        <f t="shared" si="3"/>
        <v>5725.62</v>
      </c>
      <c r="H236" s="404"/>
      <c r="I236" s="404"/>
      <c r="J236" s="411">
        <v>5725.62</v>
      </c>
      <c r="N236" s="219"/>
      <c r="O236" s="219"/>
      <c r="P236" s="219"/>
      <c r="Q236" s="219"/>
    </row>
    <row r="237" spans="1:17" s="17" customFormat="1" ht="12.75">
      <c r="A237" s="113">
        <v>291</v>
      </c>
      <c r="B237" s="384" t="s">
        <v>300</v>
      </c>
      <c r="C237" s="112" t="s">
        <v>301</v>
      </c>
      <c r="D237" s="555">
        <v>718</v>
      </c>
      <c r="E237" s="410">
        <v>5.75</v>
      </c>
      <c r="F237" s="410">
        <v>4128.5</v>
      </c>
      <c r="G237" s="410">
        <f t="shared" si="3"/>
        <v>4128.5</v>
      </c>
      <c r="H237" s="404"/>
      <c r="I237" s="404"/>
      <c r="J237" s="411">
        <v>4128.5</v>
      </c>
      <c r="N237" s="219"/>
      <c r="O237" s="219"/>
      <c r="P237" s="219"/>
      <c r="Q237" s="219"/>
    </row>
    <row r="238" spans="1:17" s="17" customFormat="1" ht="12.75">
      <c r="A238" s="113">
        <v>291</v>
      </c>
      <c r="B238" s="384" t="s">
        <v>169</v>
      </c>
      <c r="C238" s="112" t="s">
        <v>302</v>
      </c>
      <c r="D238" s="555">
        <v>246</v>
      </c>
      <c r="E238" s="410">
        <v>11.5</v>
      </c>
      <c r="F238" s="410">
        <v>2829</v>
      </c>
      <c r="G238" s="410">
        <f t="shared" si="3"/>
        <v>2829</v>
      </c>
      <c r="H238" s="404"/>
      <c r="I238" s="404"/>
      <c r="J238" s="411">
        <v>2829</v>
      </c>
      <c r="N238" s="219"/>
      <c r="O238" s="219"/>
      <c r="P238" s="219"/>
      <c r="Q238" s="219"/>
    </row>
    <row r="239" spans="1:17" s="17" customFormat="1" ht="12.75">
      <c r="A239" s="113">
        <v>291</v>
      </c>
      <c r="B239" s="384" t="s">
        <v>169</v>
      </c>
      <c r="C239" s="112" t="s">
        <v>303</v>
      </c>
      <c r="D239" s="555">
        <v>408</v>
      </c>
      <c r="E239" s="410">
        <v>6.9</v>
      </c>
      <c r="F239" s="410">
        <v>2815.2</v>
      </c>
      <c r="G239" s="410">
        <f t="shared" si="3"/>
        <v>2815.2</v>
      </c>
      <c r="H239" s="404"/>
      <c r="I239" s="404"/>
      <c r="J239" s="411">
        <v>2815.2</v>
      </c>
      <c r="N239" s="219"/>
      <c r="O239" s="219"/>
      <c r="P239" s="219"/>
      <c r="Q239" s="219"/>
    </row>
    <row r="240" spans="1:17" s="17" customFormat="1" ht="12.75">
      <c r="A240" s="113">
        <v>291</v>
      </c>
      <c r="B240" s="384" t="s">
        <v>169</v>
      </c>
      <c r="C240" s="112" t="s">
        <v>304</v>
      </c>
      <c r="D240" s="555">
        <v>355</v>
      </c>
      <c r="E240" s="410">
        <v>12.65</v>
      </c>
      <c r="F240" s="410">
        <v>4490.75</v>
      </c>
      <c r="G240" s="410">
        <f t="shared" si="3"/>
        <v>4490.75</v>
      </c>
      <c r="H240" s="404"/>
      <c r="I240" s="404"/>
      <c r="J240" s="411">
        <v>4490.75</v>
      </c>
      <c r="N240" s="219"/>
      <c r="O240" s="219"/>
      <c r="P240" s="219"/>
      <c r="Q240" s="219"/>
    </row>
    <row r="241" spans="1:17" s="17" customFormat="1" ht="12.75">
      <c r="A241" s="113">
        <v>291</v>
      </c>
      <c r="B241" s="384" t="s">
        <v>169</v>
      </c>
      <c r="C241" s="112" t="s">
        <v>305</v>
      </c>
      <c r="D241" s="555">
        <v>607</v>
      </c>
      <c r="E241" s="410">
        <v>3.45</v>
      </c>
      <c r="F241" s="410">
        <v>2094.15</v>
      </c>
      <c r="G241" s="410">
        <f t="shared" si="3"/>
        <v>2094.15</v>
      </c>
      <c r="H241" s="404"/>
      <c r="I241" s="404"/>
      <c r="J241" s="411">
        <v>2094.15</v>
      </c>
      <c r="N241" s="219"/>
      <c r="O241" s="219"/>
      <c r="P241" s="219"/>
      <c r="Q241" s="219"/>
    </row>
    <row r="242" spans="1:17" s="17" customFormat="1" ht="12.75">
      <c r="A242" s="113">
        <v>291</v>
      </c>
      <c r="B242" s="384" t="s">
        <v>169</v>
      </c>
      <c r="C242" s="112" t="s">
        <v>306</v>
      </c>
      <c r="D242" s="555">
        <v>311.4</v>
      </c>
      <c r="E242" s="410">
        <v>5.75</v>
      </c>
      <c r="F242" s="410">
        <v>1790.55</v>
      </c>
      <c r="G242" s="410">
        <f t="shared" si="3"/>
        <v>1790.55</v>
      </c>
      <c r="H242" s="404"/>
      <c r="I242" s="404"/>
      <c r="J242" s="411">
        <v>1790.55</v>
      </c>
      <c r="N242" s="219"/>
      <c r="O242" s="219"/>
      <c r="P242" s="219"/>
      <c r="Q242" s="219"/>
    </row>
    <row r="243" spans="1:17" s="17" customFormat="1" ht="12.75">
      <c r="A243" s="113">
        <v>291</v>
      </c>
      <c r="B243" s="384" t="s">
        <v>169</v>
      </c>
      <c r="C243" s="112" t="s">
        <v>307</v>
      </c>
      <c r="D243" s="555">
        <v>698</v>
      </c>
      <c r="E243" s="410">
        <v>5.175</v>
      </c>
      <c r="F243" s="410">
        <v>3612.15</v>
      </c>
      <c r="G243" s="410">
        <f t="shared" si="3"/>
        <v>3612.15</v>
      </c>
      <c r="H243" s="404"/>
      <c r="I243" s="404"/>
      <c r="J243" s="411">
        <v>3612.15</v>
      </c>
      <c r="N243" s="219"/>
      <c r="O243" s="219"/>
      <c r="P243" s="219"/>
      <c r="Q243" s="219"/>
    </row>
    <row r="244" spans="1:17" s="17" customFormat="1" ht="12.75">
      <c r="A244" s="21" t="s">
        <v>308</v>
      </c>
      <c r="B244" s="125"/>
      <c r="C244" s="16"/>
      <c r="D244" s="693"/>
      <c r="E244" s="412"/>
      <c r="F244" s="412">
        <f>SUM(F225:F243)</f>
        <v>41598.395000000004</v>
      </c>
      <c r="G244" s="412"/>
      <c r="H244" s="404"/>
      <c r="I244" s="404"/>
      <c r="J244" s="413">
        <v>41598.395000000004</v>
      </c>
      <c r="N244" s="219"/>
      <c r="O244" s="219"/>
      <c r="P244" s="219"/>
      <c r="Q244" s="219"/>
    </row>
    <row r="245" spans="1:17" s="17" customFormat="1" ht="12.75">
      <c r="A245" s="803">
        <v>292</v>
      </c>
      <c r="B245" s="804" t="s">
        <v>169</v>
      </c>
      <c r="C245" s="805" t="s">
        <v>310</v>
      </c>
      <c r="D245" s="806">
        <v>149</v>
      </c>
      <c r="E245" s="810">
        <v>39.1</v>
      </c>
      <c r="F245" s="807">
        <v>5825.9</v>
      </c>
      <c r="G245" s="807">
        <f t="shared" si="3"/>
        <v>5825.9</v>
      </c>
      <c r="H245" s="808"/>
      <c r="I245" s="808"/>
      <c r="J245" s="809">
        <v>5825.9</v>
      </c>
      <c r="N245" s="219"/>
      <c r="O245" s="219"/>
      <c r="P245" s="219"/>
      <c r="Q245" s="219"/>
    </row>
    <row r="246" spans="1:17" s="17" customFormat="1" ht="12.75">
      <c r="A246" s="803">
        <v>292</v>
      </c>
      <c r="B246" s="804" t="s">
        <v>169</v>
      </c>
      <c r="C246" s="805" t="s">
        <v>311</v>
      </c>
      <c r="D246" s="806">
        <v>121</v>
      </c>
      <c r="E246" s="810">
        <v>87.4</v>
      </c>
      <c r="F246" s="807">
        <v>10575.4</v>
      </c>
      <c r="G246" s="807">
        <f t="shared" si="3"/>
        <v>10575.4</v>
      </c>
      <c r="H246" s="808"/>
      <c r="I246" s="808"/>
      <c r="J246" s="809">
        <v>10575.4</v>
      </c>
      <c r="N246" s="219"/>
      <c r="O246" s="219"/>
      <c r="P246" s="219"/>
      <c r="Q246" s="219"/>
    </row>
    <row r="247" spans="1:17" s="17" customFormat="1" ht="12.75">
      <c r="A247" s="113">
        <v>292</v>
      </c>
      <c r="B247" s="384" t="s">
        <v>169</v>
      </c>
      <c r="C247" s="112" t="s">
        <v>312</v>
      </c>
      <c r="D247" s="555">
        <v>140</v>
      </c>
      <c r="E247" s="419">
        <v>57.5</v>
      </c>
      <c r="F247" s="410">
        <v>8050</v>
      </c>
      <c r="G247" s="410">
        <f t="shared" si="3"/>
        <v>8050</v>
      </c>
      <c r="H247" s="404"/>
      <c r="I247" s="404"/>
      <c r="J247" s="411">
        <v>8050</v>
      </c>
      <c r="N247" s="219"/>
      <c r="O247" s="219"/>
      <c r="P247" s="219"/>
      <c r="Q247" s="219"/>
    </row>
    <row r="248" spans="1:17" s="17" customFormat="1" ht="12.75">
      <c r="A248" s="113">
        <v>292</v>
      </c>
      <c r="B248" s="384" t="s">
        <v>169</v>
      </c>
      <c r="C248" s="112" t="s">
        <v>313</v>
      </c>
      <c r="D248" s="555">
        <v>2</v>
      </c>
      <c r="E248" s="419">
        <v>74.75</v>
      </c>
      <c r="F248" s="410">
        <v>149.5</v>
      </c>
      <c r="G248" s="410">
        <f t="shared" si="3"/>
        <v>149.5</v>
      </c>
      <c r="H248" s="404"/>
      <c r="I248" s="404"/>
      <c r="J248" s="411">
        <v>149.5</v>
      </c>
      <c r="N248" s="219"/>
      <c r="O248" s="219"/>
      <c r="P248" s="219"/>
      <c r="Q248" s="219"/>
    </row>
    <row r="249" spans="1:17" s="17" customFormat="1" ht="12.75">
      <c r="A249" s="803">
        <v>292</v>
      </c>
      <c r="B249" s="804" t="s">
        <v>169</v>
      </c>
      <c r="C249" s="805" t="s">
        <v>314</v>
      </c>
      <c r="D249" s="806">
        <v>827</v>
      </c>
      <c r="E249" s="810">
        <v>2.8175</v>
      </c>
      <c r="F249" s="807">
        <v>2330.0724999999998</v>
      </c>
      <c r="G249" s="807">
        <f t="shared" si="3"/>
        <v>2330.0724999999998</v>
      </c>
      <c r="H249" s="808"/>
      <c r="I249" s="808"/>
      <c r="J249" s="809">
        <v>2330.0724999999998</v>
      </c>
      <c r="N249" s="219"/>
      <c r="O249" s="219"/>
      <c r="P249" s="219"/>
      <c r="Q249" s="219"/>
    </row>
    <row r="250" spans="1:17" s="17" customFormat="1" ht="12.75">
      <c r="A250" s="113">
        <v>292</v>
      </c>
      <c r="B250" s="384" t="s">
        <v>169</v>
      </c>
      <c r="C250" s="112" t="s">
        <v>315</v>
      </c>
      <c r="D250" s="555">
        <v>65</v>
      </c>
      <c r="E250" s="419">
        <v>20.125</v>
      </c>
      <c r="F250" s="410">
        <v>1308.125</v>
      </c>
      <c r="G250" s="410">
        <f t="shared" si="3"/>
        <v>1308.125</v>
      </c>
      <c r="H250" s="404"/>
      <c r="I250" s="404"/>
      <c r="J250" s="411">
        <v>1308.125</v>
      </c>
      <c r="N250" s="219"/>
      <c r="O250" s="219"/>
      <c r="P250" s="219"/>
      <c r="Q250" s="219"/>
    </row>
    <row r="251" spans="1:17" s="17" customFormat="1" ht="12.75">
      <c r="A251" s="113">
        <v>292</v>
      </c>
      <c r="B251" s="384" t="s">
        <v>169</v>
      </c>
      <c r="C251" s="112" t="s">
        <v>24</v>
      </c>
      <c r="D251" s="555">
        <v>14</v>
      </c>
      <c r="E251" s="419">
        <v>50</v>
      </c>
      <c r="F251" s="410">
        <v>700</v>
      </c>
      <c r="G251" s="410">
        <f t="shared" si="3"/>
        <v>700</v>
      </c>
      <c r="H251" s="404"/>
      <c r="I251" s="404"/>
      <c r="J251" s="411">
        <v>700</v>
      </c>
      <c r="N251" s="219"/>
      <c r="O251" s="219"/>
      <c r="P251" s="219"/>
      <c r="Q251" s="219"/>
    </row>
    <row r="252" spans="1:17" s="17" customFormat="1" ht="24">
      <c r="A252" s="803">
        <v>292</v>
      </c>
      <c r="B252" s="804" t="s">
        <v>169</v>
      </c>
      <c r="C252" s="805" t="s">
        <v>316</v>
      </c>
      <c r="D252" s="806">
        <v>102</v>
      </c>
      <c r="E252" s="810">
        <v>8.728499999999999</v>
      </c>
      <c r="F252" s="807">
        <v>890.3069999999999</v>
      </c>
      <c r="G252" s="807">
        <f t="shared" si="3"/>
        <v>890.3069999999999</v>
      </c>
      <c r="H252" s="808"/>
      <c r="I252" s="808"/>
      <c r="J252" s="809">
        <v>890.3069999999999</v>
      </c>
      <c r="N252" s="219"/>
      <c r="O252" s="219"/>
      <c r="P252" s="219"/>
      <c r="Q252" s="219"/>
    </row>
    <row r="253" spans="1:17" s="17" customFormat="1" ht="24">
      <c r="A253" s="113">
        <v>292</v>
      </c>
      <c r="B253" s="384" t="s">
        <v>169</v>
      </c>
      <c r="C253" s="112" t="s">
        <v>317</v>
      </c>
      <c r="D253" s="555">
        <v>124</v>
      </c>
      <c r="E253" s="419">
        <v>13.616</v>
      </c>
      <c r="F253" s="410">
        <v>1688.384</v>
      </c>
      <c r="G253" s="410">
        <f t="shared" si="3"/>
        <v>1688.384</v>
      </c>
      <c r="H253" s="404"/>
      <c r="I253" s="404"/>
      <c r="J253" s="411">
        <v>1688.384</v>
      </c>
      <c r="N253" s="219"/>
      <c r="O253" s="219"/>
      <c r="P253" s="219"/>
      <c r="Q253" s="219"/>
    </row>
    <row r="254" spans="1:17" s="17" customFormat="1" ht="24">
      <c r="A254" s="113">
        <v>292</v>
      </c>
      <c r="B254" s="384" t="s">
        <v>169</v>
      </c>
      <c r="C254" s="112" t="s">
        <v>318</v>
      </c>
      <c r="D254" s="555">
        <v>2635</v>
      </c>
      <c r="E254" s="419">
        <v>0.48299999999999993</v>
      </c>
      <c r="F254" s="410">
        <v>1272.705</v>
      </c>
      <c r="G254" s="410">
        <f t="shared" si="3"/>
        <v>1272.705</v>
      </c>
      <c r="H254" s="404"/>
      <c r="I254" s="404"/>
      <c r="J254" s="411">
        <v>1272.705</v>
      </c>
      <c r="N254" s="219"/>
      <c r="O254" s="219"/>
      <c r="P254" s="219"/>
      <c r="Q254" s="219"/>
    </row>
    <row r="255" spans="1:17" s="17" customFormat="1" ht="24">
      <c r="A255" s="113">
        <v>292</v>
      </c>
      <c r="B255" s="384" t="s">
        <v>169</v>
      </c>
      <c r="C255" s="112" t="s">
        <v>320</v>
      </c>
      <c r="D255" s="555">
        <v>2405</v>
      </c>
      <c r="E255" s="419">
        <v>0.6669999999999999</v>
      </c>
      <c r="F255" s="410">
        <v>1604.135</v>
      </c>
      <c r="G255" s="410">
        <f t="shared" si="3"/>
        <v>1604.135</v>
      </c>
      <c r="H255" s="404"/>
      <c r="I255" s="404"/>
      <c r="J255" s="411">
        <v>1604.135</v>
      </c>
      <c r="N255" s="219"/>
      <c r="O255" s="219"/>
      <c r="P255" s="219"/>
      <c r="Q255" s="219"/>
    </row>
    <row r="256" spans="1:17" s="17" customFormat="1" ht="24">
      <c r="A256" s="113">
        <v>292</v>
      </c>
      <c r="B256" s="384" t="s">
        <v>169</v>
      </c>
      <c r="C256" s="112" t="s">
        <v>321</v>
      </c>
      <c r="D256" s="555">
        <v>2346</v>
      </c>
      <c r="E256" s="419">
        <v>1.4375</v>
      </c>
      <c r="F256" s="410">
        <v>3372.375</v>
      </c>
      <c r="G256" s="410">
        <f t="shared" si="3"/>
        <v>3372.375</v>
      </c>
      <c r="H256" s="404"/>
      <c r="I256" s="404"/>
      <c r="J256" s="411">
        <v>3372.375</v>
      </c>
      <c r="N256" s="219"/>
      <c r="O256" s="219"/>
      <c r="P256" s="219"/>
      <c r="Q256" s="219"/>
    </row>
    <row r="257" spans="1:17" s="17" customFormat="1" ht="24">
      <c r="A257" s="113">
        <v>292</v>
      </c>
      <c r="B257" s="384" t="s">
        <v>169</v>
      </c>
      <c r="C257" s="112" t="s">
        <v>322</v>
      </c>
      <c r="D257" s="555">
        <v>2310</v>
      </c>
      <c r="E257" s="419">
        <v>1.725</v>
      </c>
      <c r="F257" s="410">
        <v>3984.75</v>
      </c>
      <c r="G257" s="410">
        <f t="shared" si="3"/>
        <v>3984.75</v>
      </c>
      <c r="H257" s="404"/>
      <c r="I257" s="404"/>
      <c r="J257" s="411">
        <v>3984.75</v>
      </c>
      <c r="N257" s="219"/>
      <c r="O257" s="219"/>
      <c r="P257" s="219"/>
      <c r="Q257" s="219"/>
    </row>
    <row r="258" spans="1:17" s="17" customFormat="1" ht="12.75">
      <c r="A258" s="803">
        <v>292</v>
      </c>
      <c r="B258" s="804" t="s">
        <v>323</v>
      </c>
      <c r="C258" s="805" t="s">
        <v>324</v>
      </c>
      <c r="D258" s="806">
        <v>274</v>
      </c>
      <c r="E258" s="810">
        <v>3.404</v>
      </c>
      <c r="F258" s="807">
        <v>932.696</v>
      </c>
      <c r="G258" s="807">
        <f t="shared" si="3"/>
        <v>932.696</v>
      </c>
      <c r="H258" s="808"/>
      <c r="I258" s="808"/>
      <c r="J258" s="809">
        <v>932.696</v>
      </c>
      <c r="N258" s="219"/>
      <c r="O258" s="219"/>
      <c r="P258" s="219"/>
      <c r="Q258" s="219"/>
    </row>
    <row r="259" spans="1:17" s="17" customFormat="1" ht="12.75">
      <c r="A259" s="803">
        <v>292</v>
      </c>
      <c r="B259" s="804" t="s">
        <v>323</v>
      </c>
      <c r="C259" s="805" t="s">
        <v>325</v>
      </c>
      <c r="D259" s="806">
        <v>284</v>
      </c>
      <c r="E259" s="810">
        <v>3.1739999999999995</v>
      </c>
      <c r="F259" s="807">
        <v>901.4159999999998</v>
      </c>
      <c r="G259" s="807">
        <f t="shared" si="3"/>
        <v>901.4159999999998</v>
      </c>
      <c r="H259" s="808"/>
      <c r="I259" s="808"/>
      <c r="J259" s="809">
        <v>901.4159999999998</v>
      </c>
      <c r="N259" s="219"/>
      <c r="O259" s="219"/>
      <c r="P259" s="219"/>
      <c r="Q259" s="219"/>
    </row>
    <row r="260" spans="1:17" s="17" customFormat="1" ht="12.75">
      <c r="A260" s="803">
        <v>292</v>
      </c>
      <c r="B260" s="804" t="s">
        <v>323</v>
      </c>
      <c r="C260" s="805" t="s">
        <v>326</v>
      </c>
      <c r="D260" s="806">
        <v>331</v>
      </c>
      <c r="E260" s="810">
        <v>11.258499999999998</v>
      </c>
      <c r="F260" s="807">
        <v>3726.5634999999993</v>
      </c>
      <c r="G260" s="807">
        <f t="shared" si="3"/>
        <v>3726.5634999999993</v>
      </c>
      <c r="H260" s="808"/>
      <c r="I260" s="808"/>
      <c r="J260" s="809">
        <v>3726.5634999999993</v>
      </c>
      <c r="N260" s="219"/>
      <c r="O260" s="219"/>
      <c r="P260" s="219"/>
      <c r="Q260" s="219"/>
    </row>
    <row r="261" spans="1:17" s="17" customFormat="1" ht="12.75">
      <c r="A261" s="803">
        <v>292</v>
      </c>
      <c r="B261" s="804" t="s">
        <v>169</v>
      </c>
      <c r="C261" s="805" t="s">
        <v>327</v>
      </c>
      <c r="D261" s="806">
        <v>61</v>
      </c>
      <c r="E261" s="810">
        <v>23.36915</v>
      </c>
      <c r="F261" s="807">
        <v>1425.51815</v>
      </c>
      <c r="G261" s="807">
        <f t="shared" si="3"/>
        <v>1425.51815</v>
      </c>
      <c r="H261" s="808"/>
      <c r="I261" s="808"/>
      <c r="J261" s="809">
        <v>1425.51815</v>
      </c>
      <c r="N261" s="219"/>
      <c r="O261" s="219"/>
      <c r="P261" s="219"/>
      <c r="Q261" s="219"/>
    </row>
    <row r="262" spans="1:17" s="17" customFormat="1" ht="24">
      <c r="A262" s="803">
        <v>292</v>
      </c>
      <c r="B262" s="804" t="s">
        <v>328</v>
      </c>
      <c r="C262" s="805" t="s">
        <v>329</v>
      </c>
      <c r="D262" s="806">
        <v>68</v>
      </c>
      <c r="E262" s="810">
        <v>39.721</v>
      </c>
      <c r="F262" s="807">
        <v>2701.028</v>
      </c>
      <c r="G262" s="807">
        <f t="shared" si="3"/>
        <v>2701.028</v>
      </c>
      <c r="H262" s="808"/>
      <c r="I262" s="808"/>
      <c r="J262" s="809">
        <v>2701.028</v>
      </c>
      <c r="N262" s="219"/>
      <c r="O262" s="219"/>
      <c r="P262" s="219"/>
      <c r="Q262" s="219"/>
    </row>
    <row r="263" spans="1:17" s="17" customFormat="1" ht="24">
      <c r="A263" s="803">
        <v>292</v>
      </c>
      <c r="B263" s="804" t="s">
        <v>169</v>
      </c>
      <c r="C263" s="805" t="s">
        <v>330</v>
      </c>
      <c r="D263" s="806">
        <v>1160</v>
      </c>
      <c r="E263" s="810">
        <v>15.525</v>
      </c>
      <c r="F263" s="807">
        <v>18009</v>
      </c>
      <c r="G263" s="807">
        <f t="shared" si="3"/>
        <v>18009</v>
      </c>
      <c r="H263" s="808"/>
      <c r="I263" s="808"/>
      <c r="J263" s="809">
        <v>18009</v>
      </c>
      <c r="N263" s="219"/>
      <c r="O263" s="219"/>
      <c r="P263" s="219"/>
      <c r="Q263" s="219"/>
    </row>
    <row r="264" spans="1:17" s="17" customFormat="1" ht="24">
      <c r="A264" s="113">
        <v>292</v>
      </c>
      <c r="B264" s="384" t="s">
        <v>169</v>
      </c>
      <c r="C264" s="112" t="s">
        <v>331</v>
      </c>
      <c r="D264" s="555">
        <v>830</v>
      </c>
      <c r="E264" s="419">
        <v>27.0825</v>
      </c>
      <c r="F264" s="410">
        <v>22478.475</v>
      </c>
      <c r="G264" s="410">
        <f t="shared" si="3"/>
        <v>22478.475</v>
      </c>
      <c r="H264" s="404"/>
      <c r="I264" s="404"/>
      <c r="J264" s="411">
        <v>22478.475</v>
      </c>
      <c r="N264" s="219"/>
      <c r="O264" s="219"/>
      <c r="P264" s="219"/>
      <c r="Q264" s="219"/>
    </row>
    <row r="265" spans="1:17" s="17" customFormat="1" ht="24">
      <c r="A265" s="113">
        <v>292</v>
      </c>
      <c r="B265" s="384" t="s">
        <v>169</v>
      </c>
      <c r="C265" s="112" t="s">
        <v>332</v>
      </c>
      <c r="D265" s="555">
        <v>159</v>
      </c>
      <c r="E265" s="419">
        <v>23.356499999999997</v>
      </c>
      <c r="F265" s="410">
        <v>3713.6834999999996</v>
      </c>
      <c r="G265" s="410">
        <f t="shared" si="3"/>
        <v>3713.6834999999996</v>
      </c>
      <c r="H265" s="404"/>
      <c r="I265" s="404"/>
      <c r="J265" s="411">
        <v>3713.6834999999996</v>
      </c>
      <c r="N265" s="219"/>
      <c r="O265" s="219"/>
      <c r="P265" s="219"/>
      <c r="Q265" s="219"/>
    </row>
    <row r="266" spans="1:17" s="17" customFormat="1" ht="24">
      <c r="A266" s="113">
        <v>292</v>
      </c>
      <c r="B266" s="384" t="s">
        <v>169</v>
      </c>
      <c r="C266" s="112" t="s">
        <v>333</v>
      </c>
      <c r="D266" s="555">
        <v>845</v>
      </c>
      <c r="E266" s="419">
        <v>24.529499999999995</v>
      </c>
      <c r="F266" s="410">
        <v>20727.427499999994</v>
      </c>
      <c r="G266" s="410">
        <f t="shared" si="3"/>
        <v>20727.427499999994</v>
      </c>
      <c r="H266" s="404"/>
      <c r="I266" s="404"/>
      <c r="J266" s="411">
        <v>20727.427499999994</v>
      </c>
      <c r="N266" s="219"/>
      <c r="O266" s="219"/>
      <c r="P266" s="219"/>
      <c r="Q266" s="219"/>
    </row>
    <row r="267" spans="1:17" s="17" customFormat="1" ht="12.75">
      <c r="A267" s="113">
        <v>292</v>
      </c>
      <c r="B267" s="384" t="s">
        <v>334</v>
      </c>
      <c r="C267" s="112" t="s">
        <v>335</v>
      </c>
      <c r="D267" s="555">
        <v>236</v>
      </c>
      <c r="E267" s="419">
        <v>86.25</v>
      </c>
      <c r="F267" s="410">
        <v>20355</v>
      </c>
      <c r="G267" s="410">
        <f t="shared" si="3"/>
        <v>20355</v>
      </c>
      <c r="H267" s="404"/>
      <c r="I267" s="404"/>
      <c r="J267" s="411">
        <v>20355</v>
      </c>
      <c r="N267" s="219"/>
      <c r="O267" s="219"/>
      <c r="P267" s="219"/>
      <c r="Q267" s="219"/>
    </row>
    <row r="268" spans="1:17" s="17" customFormat="1" ht="12.75">
      <c r="A268" s="803">
        <v>292</v>
      </c>
      <c r="B268" s="804" t="s">
        <v>334</v>
      </c>
      <c r="C268" s="805" t="s">
        <v>336</v>
      </c>
      <c r="D268" s="806">
        <v>182</v>
      </c>
      <c r="E268" s="810">
        <v>62.1</v>
      </c>
      <c r="F268" s="807">
        <v>11302.2</v>
      </c>
      <c r="G268" s="807">
        <f t="shared" si="3"/>
        <v>11302.2</v>
      </c>
      <c r="H268" s="808"/>
      <c r="I268" s="808"/>
      <c r="J268" s="809">
        <v>11302.2</v>
      </c>
      <c r="N268" s="219"/>
      <c r="O268" s="219"/>
      <c r="P268" s="219"/>
      <c r="Q268" s="219"/>
    </row>
    <row r="269" spans="1:17" s="17" customFormat="1" ht="12.75">
      <c r="A269" s="803">
        <v>292</v>
      </c>
      <c r="B269" s="804" t="s">
        <v>334</v>
      </c>
      <c r="C269" s="805" t="s">
        <v>337</v>
      </c>
      <c r="D269" s="806">
        <v>138</v>
      </c>
      <c r="E269" s="810">
        <v>62.1</v>
      </c>
      <c r="F269" s="807">
        <v>8569.8</v>
      </c>
      <c r="G269" s="807">
        <f t="shared" si="3"/>
        <v>8569.8</v>
      </c>
      <c r="H269" s="808"/>
      <c r="I269" s="808"/>
      <c r="J269" s="809">
        <v>8569.8</v>
      </c>
      <c r="N269" s="219"/>
      <c r="O269" s="219"/>
      <c r="P269" s="219"/>
      <c r="Q269" s="219"/>
    </row>
    <row r="270" spans="1:17" s="17" customFormat="1" ht="12.75">
      <c r="A270" s="113">
        <v>292</v>
      </c>
      <c r="B270" s="384" t="s">
        <v>334</v>
      </c>
      <c r="C270" s="112" t="s">
        <v>338</v>
      </c>
      <c r="D270" s="555">
        <v>36</v>
      </c>
      <c r="E270" s="419">
        <v>62.1</v>
      </c>
      <c r="F270" s="410">
        <v>2235.6</v>
      </c>
      <c r="G270" s="410">
        <f aca="true" t="shared" si="4" ref="G270:G333">+F270</f>
        <v>2235.6</v>
      </c>
      <c r="H270" s="404"/>
      <c r="I270" s="404"/>
      <c r="J270" s="411">
        <v>2235.6</v>
      </c>
      <c r="N270" s="219"/>
      <c r="O270" s="219"/>
      <c r="P270" s="219"/>
      <c r="Q270" s="219"/>
    </row>
    <row r="271" spans="1:17" s="17" customFormat="1" ht="12.75">
      <c r="A271" s="113">
        <v>292</v>
      </c>
      <c r="B271" s="384" t="s">
        <v>334</v>
      </c>
      <c r="C271" s="112" t="s">
        <v>339</v>
      </c>
      <c r="D271" s="555">
        <v>18</v>
      </c>
      <c r="E271" s="419">
        <v>62.1</v>
      </c>
      <c r="F271" s="410">
        <v>1117.8</v>
      </c>
      <c r="G271" s="410">
        <f t="shared" si="4"/>
        <v>1117.8</v>
      </c>
      <c r="H271" s="404"/>
      <c r="I271" s="404"/>
      <c r="J271" s="411">
        <v>1117.8</v>
      </c>
      <c r="N271" s="219"/>
      <c r="O271" s="219"/>
      <c r="P271" s="219"/>
      <c r="Q271" s="219"/>
    </row>
    <row r="272" spans="1:17" s="17" customFormat="1" ht="12.75">
      <c r="A272" s="803">
        <v>292</v>
      </c>
      <c r="B272" s="804" t="s">
        <v>340</v>
      </c>
      <c r="C272" s="805" t="s">
        <v>341</v>
      </c>
      <c r="D272" s="806">
        <v>60</v>
      </c>
      <c r="E272" s="810">
        <v>10.925</v>
      </c>
      <c r="F272" s="807">
        <v>655.5</v>
      </c>
      <c r="G272" s="807">
        <f t="shared" si="4"/>
        <v>655.5</v>
      </c>
      <c r="H272" s="808"/>
      <c r="I272" s="808"/>
      <c r="J272" s="809">
        <v>655.5</v>
      </c>
      <c r="N272" s="219"/>
      <c r="O272" s="219"/>
      <c r="P272" s="219"/>
      <c r="Q272" s="219"/>
    </row>
    <row r="273" spans="1:17" s="17" customFormat="1" ht="12.75">
      <c r="A273" s="803">
        <v>292</v>
      </c>
      <c r="B273" s="804" t="s">
        <v>340</v>
      </c>
      <c r="C273" s="805" t="s">
        <v>342</v>
      </c>
      <c r="D273" s="806">
        <v>48</v>
      </c>
      <c r="E273" s="810">
        <v>6.9</v>
      </c>
      <c r="F273" s="807">
        <v>331.2</v>
      </c>
      <c r="G273" s="807">
        <f t="shared" si="4"/>
        <v>331.2</v>
      </c>
      <c r="H273" s="808"/>
      <c r="I273" s="808"/>
      <c r="J273" s="809">
        <v>331.2</v>
      </c>
      <c r="N273" s="219"/>
      <c r="O273" s="219"/>
      <c r="P273" s="219"/>
      <c r="Q273" s="219"/>
    </row>
    <row r="274" spans="1:17" s="17" customFormat="1" ht="12.75">
      <c r="A274" s="803">
        <v>292</v>
      </c>
      <c r="B274" s="804" t="s">
        <v>340</v>
      </c>
      <c r="C274" s="805" t="s">
        <v>343</v>
      </c>
      <c r="D274" s="806">
        <v>67</v>
      </c>
      <c r="E274" s="810">
        <v>8.05</v>
      </c>
      <c r="F274" s="807">
        <v>539.35</v>
      </c>
      <c r="G274" s="807">
        <f t="shared" si="4"/>
        <v>539.35</v>
      </c>
      <c r="H274" s="808"/>
      <c r="I274" s="808"/>
      <c r="J274" s="809">
        <v>539.35</v>
      </c>
      <c r="N274" s="219"/>
      <c r="O274" s="219"/>
      <c r="P274" s="219"/>
      <c r="Q274" s="219"/>
    </row>
    <row r="275" spans="1:17" s="17" customFormat="1" ht="12.75">
      <c r="A275" s="803">
        <v>292</v>
      </c>
      <c r="B275" s="804" t="s">
        <v>340</v>
      </c>
      <c r="C275" s="805" t="s">
        <v>344</v>
      </c>
      <c r="D275" s="806">
        <v>33</v>
      </c>
      <c r="E275" s="810">
        <v>9.2</v>
      </c>
      <c r="F275" s="807">
        <v>303.6</v>
      </c>
      <c r="G275" s="807">
        <f t="shared" si="4"/>
        <v>303.6</v>
      </c>
      <c r="H275" s="808"/>
      <c r="I275" s="808"/>
      <c r="J275" s="809">
        <v>303.6</v>
      </c>
      <c r="N275" s="219"/>
      <c r="O275" s="219"/>
      <c r="P275" s="219"/>
      <c r="Q275" s="219"/>
    </row>
    <row r="276" spans="1:17" s="17" customFormat="1" ht="12.75">
      <c r="A276" s="113">
        <v>292</v>
      </c>
      <c r="B276" s="384" t="s">
        <v>334</v>
      </c>
      <c r="C276" s="112" t="s">
        <v>345</v>
      </c>
      <c r="D276" s="555">
        <v>107</v>
      </c>
      <c r="E276" s="419">
        <v>20.7</v>
      </c>
      <c r="F276" s="410">
        <v>2214.9</v>
      </c>
      <c r="G276" s="410">
        <f t="shared" si="4"/>
        <v>2214.9</v>
      </c>
      <c r="H276" s="404"/>
      <c r="I276" s="404"/>
      <c r="J276" s="411">
        <v>2214.9</v>
      </c>
      <c r="N276" s="219"/>
      <c r="O276" s="219"/>
      <c r="P276" s="219"/>
      <c r="Q276" s="219"/>
    </row>
    <row r="277" spans="1:17" s="17" customFormat="1" ht="12.75">
      <c r="A277" s="113">
        <v>292</v>
      </c>
      <c r="B277" s="384" t="s">
        <v>340</v>
      </c>
      <c r="C277" s="112" t="s">
        <v>346</v>
      </c>
      <c r="D277" s="555">
        <v>10</v>
      </c>
      <c r="E277" s="419">
        <v>5.5775</v>
      </c>
      <c r="F277" s="410">
        <v>55.775</v>
      </c>
      <c r="G277" s="410">
        <f t="shared" si="4"/>
        <v>55.775</v>
      </c>
      <c r="H277" s="404"/>
      <c r="I277" s="404"/>
      <c r="J277" s="411">
        <v>55.775</v>
      </c>
      <c r="N277" s="219"/>
      <c r="O277" s="219"/>
      <c r="P277" s="219"/>
      <c r="Q277" s="219"/>
    </row>
    <row r="278" spans="1:17" s="17" customFormat="1" ht="12.75">
      <c r="A278" s="113">
        <v>292</v>
      </c>
      <c r="B278" s="394" t="s">
        <v>340</v>
      </c>
      <c r="C278" s="112" t="s">
        <v>348</v>
      </c>
      <c r="D278" s="555">
        <v>710</v>
      </c>
      <c r="E278" s="419">
        <v>1.0695</v>
      </c>
      <c r="F278" s="410">
        <v>759.345</v>
      </c>
      <c r="G278" s="410">
        <f t="shared" si="4"/>
        <v>759.345</v>
      </c>
      <c r="H278" s="404"/>
      <c r="I278" s="404"/>
      <c r="J278" s="411">
        <v>759.345</v>
      </c>
      <c r="N278" s="219"/>
      <c r="O278" s="219"/>
      <c r="P278" s="219"/>
      <c r="Q278" s="219"/>
    </row>
    <row r="279" spans="1:17" s="17" customFormat="1" ht="12.75">
      <c r="A279" s="803">
        <v>292</v>
      </c>
      <c r="B279" s="811" t="s">
        <v>340</v>
      </c>
      <c r="C279" s="805" t="s">
        <v>349</v>
      </c>
      <c r="D279" s="806">
        <v>1003</v>
      </c>
      <c r="E279" s="810">
        <v>1.817</v>
      </c>
      <c r="F279" s="807">
        <v>1822.451</v>
      </c>
      <c r="G279" s="807">
        <f t="shared" si="4"/>
        <v>1822.451</v>
      </c>
      <c r="H279" s="808"/>
      <c r="I279" s="808"/>
      <c r="J279" s="809">
        <v>1822.451</v>
      </c>
      <c r="N279" s="219"/>
      <c r="O279" s="219"/>
      <c r="P279" s="219"/>
      <c r="Q279" s="219"/>
    </row>
    <row r="280" spans="1:17" s="17" customFormat="1" ht="12.75">
      <c r="A280" s="113">
        <v>292</v>
      </c>
      <c r="B280" s="394" t="s">
        <v>350</v>
      </c>
      <c r="C280" s="112" t="s">
        <v>351</v>
      </c>
      <c r="D280" s="555">
        <v>166</v>
      </c>
      <c r="E280" s="419">
        <v>13.040999999999999</v>
      </c>
      <c r="F280" s="410">
        <v>2164.8059999999996</v>
      </c>
      <c r="G280" s="410">
        <f t="shared" si="4"/>
        <v>2164.8059999999996</v>
      </c>
      <c r="H280" s="404"/>
      <c r="I280" s="404"/>
      <c r="J280" s="411">
        <v>2164.8059999999996</v>
      </c>
      <c r="N280" s="219"/>
      <c r="O280" s="219"/>
      <c r="P280" s="219"/>
      <c r="Q280" s="219"/>
    </row>
    <row r="281" spans="1:17" s="17" customFormat="1" ht="12.75">
      <c r="A281" s="113">
        <v>292</v>
      </c>
      <c r="B281" s="394" t="s">
        <v>347</v>
      </c>
      <c r="C281" s="112" t="s">
        <v>352</v>
      </c>
      <c r="D281" s="555">
        <v>730</v>
      </c>
      <c r="E281" s="419">
        <v>1.6905</v>
      </c>
      <c r="F281" s="410">
        <v>1234.065</v>
      </c>
      <c r="G281" s="410">
        <f t="shared" si="4"/>
        <v>1234.065</v>
      </c>
      <c r="H281" s="404"/>
      <c r="I281" s="404"/>
      <c r="J281" s="411">
        <v>1234.065</v>
      </c>
      <c r="N281" s="219"/>
      <c r="O281" s="219"/>
      <c r="P281" s="219"/>
      <c r="Q281" s="219"/>
    </row>
    <row r="282" spans="1:17" s="17" customFormat="1" ht="12.75">
      <c r="A282" s="803">
        <v>292</v>
      </c>
      <c r="B282" s="811" t="s">
        <v>340</v>
      </c>
      <c r="C282" s="805" t="s">
        <v>353</v>
      </c>
      <c r="D282" s="806">
        <v>1365</v>
      </c>
      <c r="E282" s="810">
        <v>1.5869999999999997</v>
      </c>
      <c r="F282" s="807">
        <v>2166.255</v>
      </c>
      <c r="G282" s="807">
        <f t="shared" si="4"/>
        <v>2166.255</v>
      </c>
      <c r="H282" s="808"/>
      <c r="I282" s="808"/>
      <c r="J282" s="809">
        <v>2166.255</v>
      </c>
      <c r="N282" s="219"/>
      <c r="O282" s="219"/>
      <c r="P282" s="219"/>
      <c r="Q282" s="219"/>
    </row>
    <row r="283" spans="1:17" s="17" customFormat="1" ht="12.75">
      <c r="A283" s="113">
        <v>292</v>
      </c>
      <c r="B283" s="394" t="s">
        <v>340</v>
      </c>
      <c r="C283" s="112" t="s">
        <v>354</v>
      </c>
      <c r="D283" s="555">
        <v>584</v>
      </c>
      <c r="E283" s="419">
        <v>1.426</v>
      </c>
      <c r="F283" s="410">
        <v>832.784</v>
      </c>
      <c r="G283" s="410">
        <f t="shared" si="4"/>
        <v>832.784</v>
      </c>
      <c r="H283" s="404"/>
      <c r="I283" s="404"/>
      <c r="J283" s="411">
        <v>832.784</v>
      </c>
      <c r="N283" s="219"/>
      <c r="O283" s="219"/>
      <c r="P283" s="219"/>
      <c r="Q283" s="219"/>
    </row>
    <row r="284" spans="1:17" s="17" customFormat="1" ht="24">
      <c r="A284" s="113">
        <v>292</v>
      </c>
      <c r="B284" s="394" t="s">
        <v>169</v>
      </c>
      <c r="C284" s="112" t="s">
        <v>355</v>
      </c>
      <c r="D284" s="555">
        <v>625</v>
      </c>
      <c r="E284" s="419">
        <v>9.89</v>
      </c>
      <c r="F284" s="410">
        <v>6181.25</v>
      </c>
      <c r="G284" s="410">
        <f t="shared" si="4"/>
        <v>6181.25</v>
      </c>
      <c r="H284" s="404"/>
      <c r="I284" s="404"/>
      <c r="J284" s="411">
        <v>6181.25</v>
      </c>
      <c r="N284" s="219"/>
      <c r="O284" s="219"/>
      <c r="P284" s="219"/>
      <c r="Q284" s="219"/>
    </row>
    <row r="285" spans="1:17" s="17" customFormat="1" ht="24">
      <c r="A285" s="113">
        <v>292</v>
      </c>
      <c r="B285" s="394" t="s">
        <v>347</v>
      </c>
      <c r="C285" s="112" t="s">
        <v>356</v>
      </c>
      <c r="D285" s="555">
        <v>1049</v>
      </c>
      <c r="E285" s="419">
        <v>9.2</v>
      </c>
      <c r="F285" s="410">
        <v>9650.8</v>
      </c>
      <c r="G285" s="410">
        <f t="shared" si="4"/>
        <v>9650.8</v>
      </c>
      <c r="H285" s="404"/>
      <c r="I285" s="404"/>
      <c r="J285" s="411">
        <v>9650.8</v>
      </c>
      <c r="N285" s="219"/>
      <c r="O285" s="219"/>
      <c r="P285" s="219"/>
      <c r="Q285" s="219"/>
    </row>
    <row r="286" spans="1:17" s="17" customFormat="1" ht="24">
      <c r="A286" s="113">
        <v>292</v>
      </c>
      <c r="B286" s="394" t="s">
        <v>347</v>
      </c>
      <c r="C286" s="112" t="s">
        <v>357</v>
      </c>
      <c r="D286" s="555">
        <v>1344</v>
      </c>
      <c r="E286" s="419">
        <v>8.7745</v>
      </c>
      <c r="F286" s="410">
        <v>11792.928</v>
      </c>
      <c r="G286" s="410">
        <f t="shared" si="4"/>
        <v>11792.928</v>
      </c>
      <c r="H286" s="404"/>
      <c r="I286" s="404"/>
      <c r="J286" s="411">
        <v>11792.928</v>
      </c>
      <c r="N286" s="219"/>
      <c r="O286" s="219"/>
      <c r="P286" s="219"/>
      <c r="Q286" s="219"/>
    </row>
    <row r="287" spans="1:17" s="17" customFormat="1" ht="24">
      <c r="A287" s="113">
        <v>292</v>
      </c>
      <c r="B287" s="394" t="s">
        <v>347</v>
      </c>
      <c r="C287" s="112" t="s">
        <v>358</v>
      </c>
      <c r="D287" s="555">
        <v>941</v>
      </c>
      <c r="E287" s="419">
        <v>2.3575</v>
      </c>
      <c r="F287" s="410">
        <v>2218.4075</v>
      </c>
      <c r="G287" s="410">
        <f t="shared" si="4"/>
        <v>2218.4075</v>
      </c>
      <c r="H287" s="404"/>
      <c r="I287" s="404"/>
      <c r="J287" s="411">
        <v>2218.4075</v>
      </c>
      <c r="N287" s="219"/>
      <c r="O287" s="219"/>
      <c r="P287" s="219"/>
      <c r="Q287" s="219"/>
    </row>
    <row r="288" spans="1:17" s="17" customFormat="1" ht="12.75">
      <c r="A288" s="113">
        <v>292</v>
      </c>
      <c r="B288" s="394" t="s">
        <v>169</v>
      </c>
      <c r="C288" s="112" t="s">
        <v>737</v>
      </c>
      <c r="D288" s="555">
        <v>84</v>
      </c>
      <c r="E288" s="419">
        <v>1</v>
      </c>
      <c r="F288" s="410">
        <v>84</v>
      </c>
      <c r="G288" s="410">
        <f t="shared" si="4"/>
        <v>84</v>
      </c>
      <c r="H288" s="404"/>
      <c r="I288" s="404"/>
      <c r="J288" s="411">
        <v>84</v>
      </c>
      <c r="N288" s="219"/>
      <c r="O288" s="219"/>
      <c r="P288" s="219"/>
      <c r="Q288" s="219"/>
    </row>
    <row r="289" spans="1:17" s="17" customFormat="1" ht="12.75">
      <c r="A289" s="113">
        <v>292</v>
      </c>
      <c r="B289" s="394" t="s">
        <v>347</v>
      </c>
      <c r="C289" s="112" t="s">
        <v>359</v>
      </c>
      <c r="D289" s="555">
        <v>170</v>
      </c>
      <c r="E289" s="419">
        <v>4.485</v>
      </c>
      <c r="F289" s="410">
        <v>762.45</v>
      </c>
      <c r="G289" s="410">
        <f t="shared" si="4"/>
        <v>762.45</v>
      </c>
      <c r="H289" s="404"/>
      <c r="I289" s="404"/>
      <c r="J289" s="411">
        <v>762.45</v>
      </c>
      <c r="N289" s="219"/>
      <c r="O289" s="219"/>
      <c r="P289" s="219"/>
      <c r="Q289" s="219"/>
    </row>
    <row r="290" spans="1:17" s="17" customFormat="1" ht="12.75">
      <c r="A290" s="803">
        <v>292</v>
      </c>
      <c r="B290" s="811" t="s">
        <v>347</v>
      </c>
      <c r="C290" s="805" t="s">
        <v>768</v>
      </c>
      <c r="D290" s="812">
        <v>160</v>
      </c>
      <c r="E290" s="810">
        <v>2</v>
      </c>
      <c r="F290" s="807">
        <v>320</v>
      </c>
      <c r="G290" s="813">
        <f t="shared" si="4"/>
        <v>320</v>
      </c>
      <c r="H290" s="813"/>
      <c r="I290" s="813"/>
      <c r="J290" s="814">
        <v>320</v>
      </c>
      <c r="N290" s="219"/>
      <c r="O290" s="219"/>
      <c r="P290" s="219"/>
      <c r="Q290" s="219"/>
    </row>
    <row r="291" spans="1:17" s="17" customFormat="1" ht="12.75">
      <c r="A291" s="113">
        <v>292</v>
      </c>
      <c r="B291" s="394" t="s">
        <v>347</v>
      </c>
      <c r="C291" s="112" t="s">
        <v>360</v>
      </c>
      <c r="D291" s="555">
        <v>263</v>
      </c>
      <c r="E291" s="419">
        <v>6.095</v>
      </c>
      <c r="F291" s="410">
        <v>1602.985</v>
      </c>
      <c r="G291" s="410">
        <f t="shared" si="4"/>
        <v>1602.985</v>
      </c>
      <c r="H291" s="404"/>
      <c r="I291" s="404"/>
      <c r="J291" s="411">
        <v>1602.985</v>
      </c>
      <c r="N291" s="219"/>
      <c r="O291" s="219"/>
      <c r="P291" s="219"/>
      <c r="Q291" s="219"/>
    </row>
    <row r="292" spans="1:17" s="17" customFormat="1" ht="12.75">
      <c r="A292" s="113">
        <v>292</v>
      </c>
      <c r="B292" s="394" t="s">
        <v>169</v>
      </c>
      <c r="C292" s="112" t="s">
        <v>25</v>
      </c>
      <c r="D292" s="555">
        <v>60</v>
      </c>
      <c r="E292" s="419">
        <v>2</v>
      </c>
      <c r="F292" s="410">
        <v>120</v>
      </c>
      <c r="G292" s="410">
        <f t="shared" si="4"/>
        <v>120</v>
      </c>
      <c r="H292" s="404"/>
      <c r="I292" s="404"/>
      <c r="J292" s="411">
        <v>120</v>
      </c>
      <c r="N292" s="219"/>
      <c r="O292" s="219"/>
      <c r="P292" s="219"/>
      <c r="Q292" s="219"/>
    </row>
    <row r="293" spans="1:17" s="17" customFormat="1" ht="12.75">
      <c r="A293" s="803">
        <v>292</v>
      </c>
      <c r="B293" s="811" t="s">
        <v>169</v>
      </c>
      <c r="C293" s="805" t="s">
        <v>26</v>
      </c>
      <c r="D293" s="806">
        <v>120</v>
      </c>
      <c r="E293" s="810">
        <v>2</v>
      </c>
      <c r="F293" s="807">
        <v>240</v>
      </c>
      <c r="G293" s="807">
        <f t="shared" si="4"/>
        <v>240</v>
      </c>
      <c r="H293" s="808"/>
      <c r="I293" s="808"/>
      <c r="J293" s="809">
        <v>240</v>
      </c>
      <c r="N293" s="219"/>
      <c r="O293" s="219"/>
      <c r="P293" s="219"/>
      <c r="Q293" s="219"/>
    </row>
    <row r="294" spans="1:17" s="20" customFormat="1" ht="24">
      <c r="A294" s="113">
        <v>292</v>
      </c>
      <c r="B294" s="384" t="s">
        <v>169</v>
      </c>
      <c r="C294" s="112" t="s">
        <v>766</v>
      </c>
      <c r="D294" s="443">
        <v>100</v>
      </c>
      <c r="E294" s="419">
        <v>23.356499999999997</v>
      </c>
      <c r="F294" s="410">
        <v>2335.65</v>
      </c>
      <c r="G294" s="528">
        <f t="shared" si="4"/>
        <v>2335.65</v>
      </c>
      <c r="H294" s="528"/>
      <c r="I294" s="528"/>
      <c r="J294" s="700">
        <v>2335.65</v>
      </c>
      <c r="N294" s="184"/>
      <c r="O294" s="184"/>
      <c r="P294" s="184"/>
      <c r="Q294" s="184"/>
    </row>
    <row r="295" spans="1:17" s="20" customFormat="1" ht="24">
      <c r="A295" s="113">
        <v>292</v>
      </c>
      <c r="B295" s="384" t="s">
        <v>169</v>
      </c>
      <c r="C295" s="112" t="s">
        <v>767</v>
      </c>
      <c r="D295" s="443">
        <v>100</v>
      </c>
      <c r="E295" s="419">
        <v>23.356499999999997</v>
      </c>
      <c r="F295" s="410">
        <v>2335.65</v>
      </c>
      <c r="G295" s="528">
        <f t="shared" si="4"/>
        <v>2335.65</v>
      </c>
      <c r="H295" s="528"/>
      <c r="I295" s="528"/>
      <c r="J295" s="700">
        <v>2335.65</v>
      </c>
      <c r="N295" s="184"/>
      <c r="O295" s="184"/>
      <c r="P295" s="184"/>
      <c r="Q295" s="184"/>
    </row>
    <row r="296" spans="1:17" s="17" customFormat="1" ht="24">
      <c r="A296" s="803">
        <v>292</v>
      </c>
      <c r="B296" s="811" t="s">
        <v>347</v>
      </c>
      <c r="C296" s="805" t="s">
        <v>361</v>
      </c>
      <c r="D296" s="806">
        <v>869</v>
      </c>
      <c r="E296" s="810">
        <v>1.84</v>
      </c>
      <c r="F296" s="807">
        <v>1598.96</v>
      </c>
      <c r="G296" s="807">
        <f t="shared" si="4"/>
        <v>1598.96</v>
      </c>
      <c r="H296" s="808"/>
      <c r="I296" s="808"/>
      <c r="J296" s="809">
        <v>1598.96</v>
      </c>
      <c r="N296" s="219"/>
      <c r="O296" s="219"/>
      <c r="P296" s="219"/>
      <c r="Q296" s="219"/>
    </row>
    <row r="297" spans="1:17" s="17" customFormat="1" ht="24">
      <c r="A297" s="113">
        <v>292</v>
      </c>
      <c r="B297" s="394" t="s">
        <v>362</v>
      </c>
      <c r="C297" s="112" t="s">
        <v>361</v>
      </c>
      <c r="D297" s="555">
        <v>1122</v>
      </c>
      <c r="E297" s="419">
        <v>5.8534999999999995</v>
      </c>
      <c r="F297" s="410">
        <v>6567.6269999999995</v>
      </c>
      <c r="G297" s="410">
        <f t="shared" si="4"/>
        <v>6567.6269999999995</v>
      </c>
      <c r="H297" s="404"/>
      <c r="I297" s="404"/>
      <c r="J297" s="411">
        <v>6567.6269999999995</v>
      </c>
      <c r="N297" s="219"/>
      <c r="O297" s="219"/>
      <c r="P297" s="219"/>
      <c r="Q297" s="219"/>
    </row>
    <row r="298" spans="1:17" s="17" customFormat="1" ht="24">
      <c r="A298" s="803">
        <v>292</v>
      </c>
      <c r="B298" s="811" t="s">
        <v>347</v>
      </c>
      <c r="C298" s="805" t="s">
        <v>363</v>
      </c>
      <c r="D298" s="806">
        <v>818</v>
      </c>
      <c r="E298" s="810">
        <v>2.6795</v>
      </c>
      <c r="F298" s="807">
        <v>2191.831</v>
      </c>
      <c r="G298" s="807">
        <f t="shared" si="4"/>
        <v>2191.831</v>
      </c>
      <c r="H298" s="808"/>
      <c r="I298" s="808"/>
      <c r="J298" s="809">
        <v>2191.831</v>
      </c>
      <c r="N298" s="219"/>
      <c r="O298" s="219"/>
      <c r="P298" s="219"/>
      <c r="Q298" s="219"/>
    </row>
    <row r="299" spans="1:17" s="17" customFormat="1" ht="24">
      <c r="A299" s="113">
        <v>292</v>
      </c>
      <c r="B299" s="394" t="s">
        <v>347</v>
      </c>
      <c r="C299" s="112" t="s">
        <v>363</v>
      </c>
      <c r="D299" s="555">
        <v>537</v>
      </c>
      <c r="E299" s="419">
        <v>6.44</v>
      </c>
      <c r="F299" s="410">
        <v>3458.28</v>
      </c>
      <c r="G299" s="410">
        <f t="shared" si="4"/>
        <v>3458.28</v>
      </c>
      <c r="H299" s="404"/>
      <c r="I299" s="404"/>
      <c r="J299" s="411">
        <v>3458.28</v>
      </c>
      <c r="N299" s="219"/>
      <c r="O299" s="219"/>
      <c r="P299" s="219"/>
      <c r="Q299" s="219"/>
    </row>
    <row r="300" spans="1:17" s="17" customFormat="1" ht="24">
      <c r="A300" s="803">
        <v>292</v>
      </c>
      <c r="B300" s="811" t="s">
        <v>347</v>
      </c>
      <c r="C300" s="805" t="s">
        <v>364</v>
      </c>
      <c r="D300" s="806">
        <v>986</v>
      </c>
      <c r="E300" s="810">
        <v>1.3915</v>
      </c>
      <c r="F300" s="807">
        <v>1372.019</v>
      </c>
      <c r="G300" s="807">
        <f t="shared" si="4"/>
        <v>1372.019</v>
      </c>
      <c r="H300" s="808"/>
      <c r="I300" s="808"/>
      <c r="J300" s="809">
        <v>1372.019</v>
      </c>
      <c r="N300" s="219"/>
      <c r="O300" s="219"/>
      <c r="P300" s="219"/>
      <c r="Q300" s="219"/>
    </row>
    <row r="301" spans="1:17" s="20" customFormat="1" ht="12.75">
      <c r="A301" s="113">
        <v>292</v>
      </c>
      <c r="B301" s="394" t="s">
        <v>347</v>
      </c>
      <c r="C301" s="112" t="s">
        <v>769</v>
      </c>
      <c r="D301" s="443">
        <v>380</v>
      </c>
      <c r="E301" s="419">
        <v>4</v>
      </c>
      <c r="F301" s="410">
        <v>1520</v>
      </c>
      <c r="G301" s="528">
        <f t="shared" si="4"/>
        <v>1520</v>
      </c>
      <c r="H301" s="528"/>
      <c r="I301" s="528"/>
      <c r="J301" s="700">
        <v>1520</v>
      </c>
      <c r="N301" s="184"/>
      <c r="O301" s="184"/>
      <c r="P301" s="184"/>
      <c r="Q301" s="184"/>
    </row>
    <row r="302" spans="1:17" s="17" customFormat="1" ht="12.75">
      <c r="A302" s="803">
        <v>292</v>
      </c>
      <c r="B302" s="804" t="s">
        <v>248</v>
      </c>
      <c r="C302" s="805" t="s">
        <v>365</v>
      </c>
      <c r="D302" s="806">
        <v>141.5</v>
      </c>
      <c r="E302" s="810">
        <v>159.6775</v>
      </c>
      <c r="F302" s="807">
        <v>22594.366250000003</v>
      </c>
      <c r="G302" s="807">
        <f t="shared" si="4"/>
        <v>22594.366250000003</v>
      </c>
      <c r="H302" s="808"/>
      <c r="I302" s="808"/>
      <c r="J302" s="809">
        <v>22594.366250000003</v>
      </c>
      <c r="N302" s="219"/>
      <c r="O302" s="219"/>
      <c r="P302" s="219"/>
      <c r="Q302" s="219"/>
    </row>
    <row r="303" spans="1:17" s="17" customFormat="1" ht="12.75">
      <c r="A303" s="803">
        <v>292</v>
      </c>
      <c r="B303" s="804" t="s">
        <v>169</v>
      </c>
      <c r="C303" s="805" t="s">
        <v>366</v>
      </c>
      <c r="D303" s="806">
        <v>400</v>
      </c>
      <c r="E303" s="810">
        <v>2.9094999999999995</v>
      </c>
      <c r="F303" s="807">
        <v>1163.8</v>
      </c>
      <c r="G303" s="807">
        <f t="shared" si="4"/>
        <v>1163.8</v>
      </c>
      <c r="H303" s="808"/>
      <c r="I303" s="808"/>
      <c r="J303" s="809">
        <v>1163.8</v>
      </c>
      <c r="N303" s="219"/>
      <c r="O303" s="219"/>
      <c r="P303" s="219"/>
      <c r="Q303" s="219"/>
    </row>
    <row r="304" spans="1:17" s="17" customFormat="1" ht="12.75">
      <c r="A304" s="113">
        <v>292</v>
      </c>
      <c r="B304" s="384" t="s">
        <v>367</v>
      </c>
      <c r="C304" s="112" t="s">
        <v>366</v>
      </c>
      <c r="D304" s="555">
        <v>200</v>
      </c>
      <c r="E304" s="419">
        <v>24.725</v>
      </c>
      <c r="F304" s="410">
        <v>4945</v>
      </c>
      <c r="G304" s="410">
        <f t="shared" si="4"/>
        <v>4945</v>
      </c>
      <c r="H304" s="404"/>
      <c r="I304" s="404"/>
      <c r="J304" s="411">
        <v>4945</v>
      </c>
      <c r="N304" s="219"/>
      <c r="O304" s="219"/>
      <c r="P304" s="219"/>
      <c r="Q304" s="219"/>
    </row>
    <row r="305" spans="1:17" s="17" customFormat="1" ht="12.75">
      <c r="A305" s="113">
        <v>292</v>
      </c>
      <c r="B305" s="384" t="s">
        <v>367</v>
      </c>
      <c r="C305" s="112" t="s">
        <v>368</v>
      </c>
      <c r="D305" s="555">
        <v>674</v>
      </c>
      <c r="E305" s="419">
        <v>42.55</v>
      </c>
      <c r="F305" s="410">
        <v>28678.7</v>
      </c>
      <c r="G305" s="410">
        <f t="shared" si="4"/>
        <v>28678.7</v>
      </c>
      <c r="H305" s="404"/>
      <c r="I305" s="404"/>
      <c r="J305" s="411">
        <v>28678.7</v>
      </c>
      <c r="N305" s="219"/>
      <c r="O305" s="219"/>
      <c r="P305" s="219"/>
      <c r="Q305" s="219"/>
    </row>
    <row r="306" spans="1:17" s="17" customFormat="1" ht="12.75">
      <c r="A306" s="113">
        <v>292</v>
      </c>
      <c r="B306" s="384" t="s">
        <v>169</v>
      </c>
      <c r="C306" s="112" t="s">
        <v>369</v>
      </c>
      <c r="D306" s="555">
        <v>34</v>
      </c>
      <c r="E306" s="419">
        <v>34.07449999999999</v>
      </c>
      <c r="F306" s="410">
        <v>1158.5329999999997</v>
      </c>
      <c r="G306" s="410">
        <f t="shared" si="4"/>
        <v>1158.5329999999997</v>
      </c>
      <c r="H306" s="404"/>
      <c r="I306" s="404"/>
      <c r="J306" s="411">
        <v>1158.5329999999997</v>
      </c>
      <c r="N306" s="219"/>
      <c r="O306" s="219"/>
      <c r="P306" s="219"/>
      <c r="Q306" s="219"/>
    </row>
    <row r="307" spans="1:17" s="17" customFormat="1" ht="24">
      <c r="A307" s="113">
        <v>292</v>
      </c>
      <c r="B307" s="384" t="s">
        <v>370</v>
      </c>
      <c r="C307" s="112" t="s">
        <v>371</v>
      </c>
      <c r="D307" s="555">
        <v>216</v>
      </c>
      <c r="E307" s="419">
        <v>2.1965</v>
      </c>
      <c r="F307" s="410">
        <v>474.44399999999996</v>
      </c>
      <c r="G307" s="410">
        <f t="shared" si="4"/>
        <v>474.44399999999996</v>
      </c>
      <c r="H307" s="404"/>
      <c r="I307" s="404"/>
      <c r="J307" s="411">
        <v>474.44399999999996</v>
      </c>
      <c r="N307" s="219"/>
      <c r="O307" s="219"/>
      <c r="P307" s="219"/>
      <c r="Q307" s="219"/>
    </row>
    <row r="308" spans="1:17" s="17" customFormat="1" ht="24">
      <c r="A308" s="113">
        <v>292</v>
      </c>
      <c r="B308" s="384" t="s">
        <v>372</v>
      </c>
      <c r="C308" s="112" t="s">
        <v>373</v>
      </c>
      <c r="D308" s="555">
        <v>9</v>
      </c>
      <c r="E308" s="419">
        <v>1.472</v>
      </c>
      <c r="F308" s="410">
        <v>13.248</v>
      </c>
      <c r="G308" s="410">
        <f t="shared" si="4"/>
        <v>13.248</v>
      </c>
      <c r="H308" s="404"/>
      <c r="I308" s="404"/>
      <c r="J308" s="411">
        <v>13.248</v>
      </c>
      <c r="N308" s="219"/>
      <c r="O308" s="219"/>
      <c r="P308" s="219"/>
      <c r="Q308" s="219"/>
    </row>
    <row r="309" spans="1:17" s="17" customFormat="1" ht="24">
      <c r="A309" s="803">
        <v>292</v>
      </c>
      <c r="B309" s="811" t="s">
        <v>347</v>
      </c>
      <c r="C309" s="805" t="s">
        <v>374</v>
      </c>
      <c r="D309" s="806">
        <v>3273</v>
      </c>
      <c r="E309" s="810">
        <v>1.1844999999999999</v>
      </c>
      <c r="F309" s="807">
        <v>3876.8684999999996</v>
      </c>
      <c r="G309" s="807">
        <f t="shared" si="4"/>
        <v>3876.8684999999996</v>
      </c>
      <c r="H309" s="808"/>
      <c r="I309" s="808"/>
      <c r="J309" s="809">
        <v>3876.8684999999996</v>
      </c>
      <c r="N309" s="219"/>
      <c r="O309" s="219"/>
      <c r="P309" s="219"/>
      <c r="Q309" s="219"/>
    </row>
    <row r="310" spans="1:17" s="17" customFormat="1" ht="24">
      <c r="A310" s="113">
        <v>292</v>
      </c>
      <c r="B310" s="394" t="s">
        <v>347</v>
      </c>
      <c r="C310" s="112" t="s">
        <v>375</v>
      </c>
      <c r="D310" s="555">
        <v>154</v>
      </c>
      <c r="E310" s="419">
        <v>4.2665</v>
      </c>
      <c r="F310" s="410">
        <v>657.0409999999999</v>
      </c>
      <c r="G310" s="410">
        <f t="shared" si="4"/>
        <v>657.0409999999999</v>
      </c>
      <c r="H310" s="404"/>
      <c r="I310" s="404"/>
      <c r="J310" s="411">
        <v>657.0409999999999</v>
      </c>
      <c r="N310" s="219"/>
      <c r="O310" s="219"/>
      <c r="P310" s="219"/>
      <c r="Q310" s="219"/>
    </row>
    <row r="311" spans="1:17" s="17" customFormat="1" ht="24">
      <c r="A311" s="803">
        <v>292</v>
      </c>
      <c r="B311" s="811" t="s">
        <v>347</v>
      </c>
      <c r="C311" s="805" t="s">
        <v>376</v>
      </c>
      <c r="D311" s="806">
        <v>59</v>
      </c>
      <c r="E311" s="810">
        <v>14.375</v>
      </c>
      <c r="F311" s="807">
        <v>848.125</v>
      </c>
      <c r="G311" s="807">
        <f t="shared" si="4"/>
        <v>848.125</v>
      </c>
      <c r="H311" s="808"/>
      <c r="I311" s="808"/>
      <c r="J311" s="809">
        <v>848.125</v>
      </c>
      <c r="N311" s="219"/>
      <c r="O311" s="219"/>
      <c r="P311" s="219"/>
      <c r="Q311" s="219"/>
    </row>
    <row r="312" spans="1:17" s="17" customFormat="1" ht="24">
      <c r="A312" s="803">
        <v>292</v>
      </c>
      <c r="B312" s="811" t="s">
        <v>347</v>
      </c>
      <c r="C312" s="805" t="s">
        <v>377</v>
      </c>
      <c r="D312" s="806">
        <v>846</v>
      </c>
      <c r="E312" s="810">
        <v>3.2429999999999994</v>
      </c>
      <c r="F312" s="807">
        <v>2743.5779999999995</v>
      </c>
      <c r="G312" s="807">
        <f t="shared" si="4"/>
        <v>2743.5779999999995</v>
      </c>
      <c r="H312" s="808"/>
      <c r="I312" s="808"/>
      <c r="J312" s="809">
        <v>2743.5779999999995</v>
      </c>
      <c r="N312" s="219"/>
      <c r="O312" s="219"/>
      <c r="P312" s="219"/>
      <c r="Q312" s="219"/>
    </row>
    <row r="313" spans="1:17" s="17" customFormat="1" ht="12.75">
      <c r="A313" s="113">
        <v>292</v>
      </c>
      <c r="B313" s="384" t="s">
        <v>248</v>
      </c>
      <c r="C313" s="112" t="s">
        <v>378</v>
      </c>
      <c r="D313" s="555">
        <v>2110</v>
      </c>
      <c r="E313" s="419">
        <v>0.92</v>
      </c>
      <c r="F313" s="410">
        <v>1941.2</v>
      </c>
      <c r="G313" s="410">
        <f t="shared" si="4"/>
        <v>1941.2</v>
      </c>
      <c r="H313" s="404"/>
      <c r="I313" s="404"/>
      <c r="J313" s="411">
        <v>1941.2</v>
      </c>
      <c r="N313" s="219"/>
      <c r="O313" s="219"/>
      <c r="P313" s="219"/>
      <c r="Q313" s="219"/>
    </row>
    <row r="314" spans="1:17" s="17" customFormat="1" ht="12.75">
      <c r="A314" s="113">
        <v>292</v>
      </c>
      <c r="B314" s="384" t="s">
        <v>248</v>
      </c>
      <c r="C314" s="112" t="s">
        <v>379</v>
      </c>
      <c r="D314" s="555">
        <v>2109</v>
      </c>
      <c r="E314" s="419">
        <v>1.058</v>
      </c>
      <c r="F314" s="410">
        <v>2231.322</v>
      </c>
      <c r="G314" s="410">
        <f t="shared" si="4"/>
        <v>2231.322</v>
      </c>
      <c r="H314" s="404"/>
      <c r="I314" s="404"/>
      <c r="J314" s="411">
        <v>2231.322</v>
      </c>
      <c r="N314" s="219"/>
      <c r="O314" s="219"/>
      <c r="P314" s="219"/>
      <c r="Q314" s="219"/>
    </row>
    <row r="315" spans="1:17" s="17" customFormat="1" ht="12.75">
      <c r="A315" s="803">
        <v>292</v>
      </c>
      <c r="B315" s="804" t="s">
        <v>248</v>
      </c>
      <c r="C315" s="805" t="s">
        <v>380</v>
      </c>
      <c r="D315" s="806">
        <v>2072</v>
      </c>
      <c r="E315" s="810">
        <v>1.38</v>
      </c>
      <c r="F315" s="807">
        <v>2859.36</v>
      </c>
      <c r="G315" s="807">
        <f t="shared" si="4"/>
        <v>2859.36</v>
      </c>
      <c r="H315" s="808"/>
      <c r="I315" s="808"/>
      <c r="J315" s="809">
        <v>2859.36</v>
      </c>
      <c r="N315" s="219"/>
      <c r="O315" s="219"/>
      <c r="P315" s="219"/>
      <c r="Q315" s="219"/>
    </row>
    <row r="316" spans="1:17" s="17" customFormat="1" ht="12.75">
      <c r="A316" s="113">
        <v>292</v>
      </c>
      <c r="B316" s="394" t="s">
        <v>285</v>
      </c>
      <c r="C316" s="112" t="s">
        <v>381</v>
      </c>
      <c r="D316" s="555">
        <v>9560</v>
      </c>
      <c r="E316" s="419">
        <v>0.7014999999999999</v>
      </c>
      <c r="F316" s="410">
        <v>6706.34</v>
      </c>
      <c r="G316" s="410">
        <f t="shared" si="4"/>
        <v>6706.34</v>
      </c>
      <c r="H316" s="404"/>
      <c r="I316" s="404"/>
      <c r="J316" s="411">
        <v>6706.34</v>
      </c>
      <c r="N316" s="219"/>
      <c r="O316" s="219"/>
      <c r="P316" s="219"/>
      <c r="Q316" s="219"/>
    </row>
    <row r="317" spans="1:17" s="17" customFormat="1" ht="12.75">
      <c r="A317" s="803">
        <v>292</v>
      </c>
      <c r="B317" s="804" t="s">
        <v>309</v>
      </c>
      <c r="C317" s="805" t="s">
        <v>382</v>
      </c>
      <c r="D317" s="806">
        <v>1246</v>
      </c>
      <c r="E317" s="810">
        <v>3.565</v>
      </c>
      <c r="F317" s="807">
        <v>4441.99</v>
      </c>
      <c r="G317" s="807">
        <f t="shared" si="4"/>
        <v>4441.99</v>
      </c>
      <c r="H317" s="808"/>
      <c r="I317" s="808"/>
      <c r="J317" s="809">
        <v>4441.99</v>
      </c>
      <c r="N317" s="219"/>
      <c r="O317" s="219"/>
      <c r="P317" s="219"/>
      <c r="Q317" s="219"/>
    </row>
    <row r="318" spans="1:17" s="17" customFormat="1" ht="12.75">
      <c r="A318" s="113">
        <v>292</v>
      </c>
      <c r="B318" s="384" t="s">
        <v>169</v>
      </c>
      <c r="C318" s="112" t="s">
        <v>27</v>
      </c>
      <c r="D318" s="555">
        <v>46</v>
      </c>
      <c r="E318" s="419">
        <v>1.5</v>
      </c>
      <c r="F318" s="410">
        <v>69</v>
      </c>
      <c r="G318" s="410">
        <f t="shared" si="4"/>
        <v>69</v>
      </c>
      <c r="H318" s="404"/>
      <c r="I318" s="404"/>
      <c r="J318" s="411">
        <v>69</v>
      </c>
      <c r="N318" s="219"/>
      <c r="O318" s="219"/>
      <c r="P318" s="219"/>
      <c r="Q318" s="219"/>
    </row>
    <row r="319" spans="1:17" s="17" customFormat="1" ht="24">
      <c r="A319" s="113">
        <v>292</v>
      </c>
      <c r="B319" s="384" t="s">
        <v>169</v>
      </c>
      <c r="C319" s="112" t="s">
        <v>383</v>
      </c>
      <c r="D319" s="555">
        <v>563</v>
      </c>
      <c r="E319" s="419">
        <v>3.8064999999999998</v>
      </c>
      <c r="F319" s="410">
        <v>2143.0595</v>
      </c>
      <c r="G319" s="410">
        <f t="shared" si="4"/>
        <v>2143.0595</v>
      </c>
      <c r="H319" s="404"/>
      <c r="I319" s="404"/>
      <c r="J319" s="411">
        <v>2143.0595</v>
      </c>
      <c r="N319" s="219"/>
      <c r="O319" s="219"/>
      <c r="P319" s="219"/>
      <c r="Q319" s="219"/>
    </row>
    <row r="320" spans="1:17" s="17" customFormat="1" ht="24">
      <c r="A320" s="803">
        <v>292</v>
      </c>
      <c r="B320" s="804" t="s">
        <v>169</v>
      </c>
      <c r="C320" s="805" t="s">
        <v>697</v>
      </c>
      <c r="D320" s="806">
        <v>50</v>
      </c>
      <c r="E320" s="810">
        <v>6</v>
      </c>
      <c r="F320" s="807">
        <v>300</v>
      </c>
      <c r="G320" s="807">
        <f t="shared" si="4"/>
        <v>300</v>
      </c>
      <c r="H320" s="808"/>
      <c r="I320" s="808"/>
      <c r="J320" s="809">
        <v>300</v>
      </c>
      <c r="N320" s="219"/>
      <c r="O320" s="219"/>
      <c r="P320" s="219"/>
      <c r="Q320" s="219"/>
    </row>
    <row r="321" spans="1:17" s="17" customFormat="1" ht="12.75">
      <c r="A321" s="803">
        <v>292</v>
      </c>
      <c r="B321" s="804" t="s">
        <v>169</v>
      </c>
      <c r="C321" s="805" t="s">
        <v>30</v>
      </c>
      <c r="D321" s="806">
        <v>20</v>
      </c>
      <c r="E321" s="810">
        <v>10</v>
      </c>
      <c r="F321" s="807">
        <v>200</v>
      </c>
      <c r="G321" s="807">
        <f t="shared" si="4"/>
        <v>200</v>
      </c>
      <c r="H321" s="808"/>
      <c r="I321" s="808"/>
      <c r="J321" s="809">
        <v>200</v>
      </c>
      <c r="N321" s="219"/>
      <c r="O321" s="219"/>
      <c r="P321" s="219"/>
      <c r="Q321" s="219"/>
    </row>
    <row r="322" spans="1:17" s="17" customFormat="1" ht="24">
      <c r="A322" s="803">
        <v>292</v>
      </c>
      <c r="B322" s="804" t="s">
        <v>169</v>
      </c>
      <c r="C322" s="805" t="s">
        <v>28</v>
      </c>
      <c r="D322" s="806">
        <v>10</v>
      </c>
      <c r="E322" s="810">
        <v>12</v>
      </c>
      <c r="F322" s="807">
        <v>120</v>
      </c>
      <c r="G322" s="807">
        <f t="shared" si="4"/>
        <v>120</v>
      </c>
      <c r="H322" s="808"/>
      <c r="I322" s="808"/>
      <c r="J322" s="809">
        <v>120</v>
      </c>
      <c r="N322" s="219"/>
      <c r="O322" s="219"/>
      <c r="P322" s="219"/>
      <c r="Q322" s="219"/>
    </row>
    <row r="323" spans="1:17" s="17" customFormat="1" ht="12.75">
      <c r="A323" s="113">
        <v>292</v>
      </c>
      <c r="B323" s="384" t="s">
        <v>169</v>
      </c>
      <c r="C323" s="112" t="s">
        <v>384</v>
      </c>
      <c r="D323" s="555">
        <v>646</v>
      </c>
      <c r="E323" s="419">
        <v>3.8064999999999998</v>
      </c>
      <c r="F323" s="410">
        <v>2458.999</v>
      </c>
      <c r="G323" s="410">
        <f t="shared" si="4"/>
        <v>2458.999</v>
      </c>
      <c r="H323" s="404"/>
      <c r="I323" s="404"/>
      <c r="J323" s="411">
        <v>2458.999</v>
      </c>
      <c r="N323" s="219"/>
      <c r="O323" s="219"/>
      <c r="P323" s="219"/>
      <c r="Q323" s="219"/>
    </row>
    <row r="324" spans="1:17" s="17" customFormat="1" ht="12.75">
      <c r="A324" s="113">
        <v>292</v>
      </c>
      <c r="B324" s="384" t="s">
        <v>169</v>
      </c>
      <c r="C324" s="112" t="s">
        <v>29</v>
      </c>
      <c r="D324" s="555">
        <v>30</v>
      </c>
      <c r="E324" s="419">
        <v>4</v>
      </c>
      <c r="F324" s="410">
        <v>120</v>
      </c>
      <c r="G324" s="410">
        <f t="shared" si="4"/>
        <v>120</v>
      </c>
      <c r="H324" s="404"/>
      <c r="I324" s="404"/>
      <c r="J324" s="411">
        <v>120</v>
      </c>
      <c r="N324" s="219"/>
      <c r="O324" s="219"/>
      <c r="P324" s="219"/>
      <c r="Q324" s="219"/>
    </row>
    <row r="325" spans="1:17" s="17" customFormat="1" ht="12.75">
      <c r="A325" s="113">
        <v>292</v>
      </c>
      <c r="B325" s="384" t="s">
        <v>347</v>
      </c>
      <c r="C325" s="112" t="s">
        <v>385</v>
      </c>
      <c r="D325" s="555">
        <v>174</v>
      </c>
      <c r="E325" s="419">
        <v>8.5445</v>
      </c>
      <c r="F325" s="410">
        <v>1486.743</v>
      </c>
      <c r="G325" s="410">
        <f t="shared" si="4"/>
        <v>1486.743</v>
      </c>
      <c r="H325" s="404"/>
      <c r="I325" s="404"/>
      <c r="J325" s="411">
        <v>1486.743</v>
      </c>
      <c r="N325" s="219"/>
      <c r="O325" s="219"/>
      <c r="P325" s="219"/>
      <c r="Q325" s="219"/>
    </row>
    <row r="326" spans="1:17" s="17" customFormat="1" ht="12.75">
      <c r="A326" s="113">
        <v>292</v>
      </c>
      <c r="B326" s="384" t="s">
        <v>347</v>
      </c>
      <c r="C326" s="112" t="s">
        <v>386</v>
      </c>
      <c r="D326" s="555">
        <v>94</v>
      </c>
      <c r="E326" s="419">
        <v>4.1975</v>
      </c>
      <c r="F326" s="410">
        <v>394.565</v>
      </c>
      <c r="G326" s="410">
        <f t="shared" si="4"/>
        <v>394.565</v>
      </c>
      <c r="H326" s="404"/>
      <c r="I326" s="404"/>
      <c r="J326" s="411">
        <v>394.565</v>
      </c>
      <c r="N326" s="219"/>
      <c r="O326" s="219"/>
      <c r="P326" s="219"/>
      <c r="Q326" s="219"/>
    </row>
    <row r="327" spans="1:17" s="17" customFormat="1" ht="12.75">
      <c r="A327" s="803">
        <v>292</v>
      </c>
      <c r="B327" s="811" t="s">
        <v>367</v>
      </c>
      <c r="C327" s="805" t="s">
        <v>387</v>
      </c>
      <c r="D327" s="806">
        <v>1908</v>
      </c>
      <c r="E327" s="810">
        <v>9.475999999999999</v>
      </c>
      <c r="F327" s="807">
        <v>18080.208</v>
      </c>
      <c r="G327" s="807">
        <f t="shared" si="4"/>
        <v>18080.208</v>
      </c>
      <c r="H327" s="808"/>
      <c r="I327" s="808"/>
      <c r="J327" s="809">
        <v>18080.208</v>
      </c>
      <c r="N327" s="219"/>
      <c r="O327" s="219"/>
      <c r="P327" s="219"/>
      <c r="Q327" s="219"/>
    </row>
    <row r="328" spans="1:17" s="17" customFormat="1" ht="24">
      <c r="A328" s="113">
        <v>292</v>
      </c>
      <c r="B328" s="384" t="s">
        <v>388</v>
      </c>
      <c r="C328" s="112" t="s">
        <v>389</v>
      </c>
      <c r="D328" s="555">
        <v>467</v>
      </c>
      <c r="E328" s="419">
        <v>20.389499999999998</v>
      </c>
      <c r="F328" s="410">
        <v>9521.896499999999</v>
      </c>
      <c r="G328" s="410">
        <f t="shared" si="4"/>
        <v>9521.896499999999</v>
      </c>
      <c r="H328" s="404"/>
      <c r="I328" s="404"/>
      <c r="J328" s="411">
        <v>9521.896499999999</v>
      </c>
      <c r="N328" s="219"/>
      <c r="O328" s="219"/>
      <c r="P328" s="219"/>
      <c r="Q328" s="219"/>
    </row>
    <row r="329" spans="1:17" s="17" customFormat="1" ht="24">
      <c r="A329" s="113">
        <v>292</v>
      </c>
      <c r="B329" s="384" t="s">
        <v>388</v>
      </c>
      <c r="C329" s="112" t="s">
        <v>390</v>
      </c>
      <c r="D329" s="555">
        <v>472</v>
      </c>
      <c r="E329" s="419">
        <v>23.436999999999998</v>
      </c>
      <c r="F329" s="410">
        <v>11062.264</v>
      </c>
      <c r="G329" s="410">
        <f t="shared" si="4"/>
        <v>11062.264</v>
      </c>
      <c r="H329" s="404"/>
      <c r="I329" s="404"/>
      <c r="J329" s="411">
        <v>11062.264</v>
      </c>
      <c r="N329" s="219"/>
      <c r="O329" s="219"/>
      <c r="P329" s="219"/>
      <c r="Q329" s="219"/>
    </row>
    <row r="330" spans="1:17" s="17" customFormat="1" ht="12.75">
      <c r="A330" s="113">
        <v>292</v>
      </c>
      <c r="B330" s="384" t="s">
        <v>169</v>
      </c>
      <c r="C330" s="112" t="s">
        <v>391</v>
      </c>
      <c r="D330" s="555">
        <v>327</v>
      </c>
      <c r="E330" s="419">
        <v>0.9429999999999998</v>
      </c>
      <c r="F330" s="410">
        <v>308.36099999999993</v>
      </c>
      <c r="G330" s="410">
        <f t="shared" si="4"/>
        <v>308.36099999999993</v>
      </c>
      <c r="H330" s="404"/>
      <c r="I330" s="404"/>
      <c r="J330" s="411">
        <v>308.36099999999993</v>
      </c>
      <c r="N330" s="219"/>
      <c r="O330" s="219"/>
      <c r="P330" s="219"/>
      <c r="Q330" s="219"/>
    </row>
    <row r="331" spans="1:17" s="17" customFormat="1" ht="12.75">
      <c r="A331" s="803">
        <v>292</v>
      </c>
      <c r="B331" s="804" t="s">
        <v>169</v>
      </c>
      <c r="C331" s="805" t="s">
        <v>392</v>
      </c>
      <c r="D331" s="806">
        <v>349</v>
      </c>
      <c r="E331" s="810">
        <v>1.771</v>
      </c>
      <c r="F331" s="807">
        <v>618.079</v>
      </c>
      <c r="G331" s="807">
        <f t="shared" si="4"/>
        <v>618.079</v>
      </c>
      <c r="H331" s="808"/>
      <c r="I331" s="808"/>
      <c r="J331" s="809">
        <v>618.079</v>
      </c>
      <c r="N331" s="219"/>
      <c r="O331" s="219"/>
      <c r="P331" s="219"/>
      <c r="Q331" s="219"/>
    </row>
    <row r="332" spans="1:17" s="17" customFormat="1" ht="12.75">
      <c r="A332" s="113">
        <v>292</v>
      </c>
      <c r="B332" s="394" t="s">
        <v>169</v>
      </c>
      <c r="C332" s="112" t="s">
        <v>33</v>
      </c>
      <c r="D332" s="555">
        <v>15</v>
      </c>
      <c r="E332" s="419">
        <v>7</v>
      </c>
      <c r="F332" s="410">
        <v>105</v>
      </c>
      <c r="G332" s="410">
        <f t="shared" si="4"/>
        <v>105</v>
      </c>
      <c r="H332" s="404"/>
      <c r="I332" s="404"/>
      <c r="J332" s="411">
        <v>105</v>
      </c>
      <c r="N332" s="219"/>
      <c r="O332" s="219"/>
      <c r="P332" s="219"/>
      <c r="Q332" s="219"/>
    </row>
    <row r="333" spans="1:17" s="17" customFormat="1" ht="12.75">
      <c r="A333" s="113">
        <v>292</v>
      </c>
      <c r="B333" s="384" t="s">
        <v>393</v>
      </c>
      <c r="C333" s="112" t="s">
        <v>394</v>
      </c>
      <c r="D333" s="555">
        <v>255</v>
      </c>
      <c r="E333" s="419">
        <v>11.109</v>
      </c>
      <c r="F333" s="410">
        <v>2832.795</v>
      </c>
      <c r="G333" s="410">
        <f t="shared" si="4"/>
        <v>2832.795</v>
      </c>
      <c r="H333" s="404"/>
      <c r="I333" s="404"/>
      <c r="J333" s="411">
        <v>2832.795</v>
      </c>
      <c r="N333" s="219"/>
      <c r="O333" s="219"/>
      <c r="P333" s="219"/>
      <c r="Q333" s="219"/>
    </row>
    <row r="334" spans="1:17" s="17" customFormat="1" ht="12.75">
      <c r="A334" s="113">
        <v>292</v>
      </c>
      <c r="B334" s="384" t="s">
        <v>169</v>
      </c>
      <c r="C334" s="112" t="s">
        <v>395</v>
      </c>
      <c r="D334" s="555">
        <v>512</v>
      </c>
      <c r="E334" s="419">
        <v>0.69</v>
      </c>
      <c r="F334" s="410">
        <v>353.28</v>
      </c>
      <c r="G334" s="410">
        <f aca="true" t="shared" si="5" ref="G334:G397">+F334</f>
        <v>353.28</v>
      </c>
      <c r="H334" s="404"/>
      <c r="I334" s="404"/>
      <c r="J334" s="411">
        <v>353.28</v>
      </c>
      <c r="N334" s="219"/>
      <c r="O334" s="219"/>
      <c r="P334" s="219"/>
      <c r="Q334" s="219"/>
    </row>
    <row r="335" spans="1:17" s="17" customFormat="1" ht="12.75">
      <c r="A335" s="113">
        <v>292</v>
      </c>
      <c r="B335" s="384" t="s">
        <v>323</v>
      </c>
      <c r="C335" s="112" t="s">
        <v>396</v>
      </c>
      <c r="D335" s="555">
        <v>184</v>
      </c>
      <c r="E335" s="419">
        <v>4.14</v>
      </c>
      <c r="F335" s="410">
        <v>761.76</v>
      </c>
      <c r="G335" s="410">
        <f t="shared" si="5"/>
        <v>761.76</v>
      </c>
      <c r="H335" s="404"/>
      <c r="I335" s="404"/>
      <c r="J335" s="411">
        <v>761.76</v>
      </c>
      <c r="N335" s="219"/>
      <c r="O335" s="219"/>
      <c r="P335" s="219"/>
      <c r="Q335" s="219"/>
    </row>
    <row r="336" spans="1:17" s="17" customFormat="1" ht="12.75">
      <c r="A336" s="803">
        <v>292</v>
      </c>
      <c r="B336" s="804" t="s">
        <v>397</v>
      </c>
      <c r="C336" s="805" t="s">
        <v>398</v>
      </c>
      <c r="D336" s="806">
        <v>469</v>
      </c>
      <c r="E336" s="810">
        <v>4.8069999999999995</v>
      </c>
      <c r="F336" s="807">
        <v>2254.4829999999997</v>
      </c>
      <c r="G336" s="807">
        <f t="shared" si="5"/>
        <v>2254.4829999999997</v>
      </c>
      <c r="H336" s="808"/>
      <c r="I336" s="808"/>
      <c r="J336" s="809">
        <v>2254.4829999999997</v>
      </c>
      <c r="N336" s="219"/>
      <c r="O336" s="219"/>
      <c r="P336" s="219"/>
      <c r="Q336" s="219"/>
    </row>
    <row r="337" spans="1:17" s="17" customFormat="1" ht="12.75">
      <c r="A337" s="803">
        <v>292</v>
      </c>
      <c r="B337" s="804" t="s">
        <v>169</v>
      </c>
      <c r="C337" s="805" t="s">
        <v>399</v>
      </c>
      <c r="D337" s="806">
        <v>538</v>
      </c>
      <c r="E337" s="810">
        <v>1.5065</v>
      </c>
      <c r="F337" s="807">
        <v>810.497</v>
      </c>
      <c r="G337" s="807">
        <f t="shared" si="5"/>
        <v>810.497</v>
      </c>
      <c r="H337" s="808"/>
      <c r="I337" s="808"/>
      <c r="J337" s="809">
        <v>810.497</v>
      </c>
      <c r="N337" s="219"/>
      <c r="O337" s="219"/>
      <c r="P337" s="219"/>
      <c r="Q337" s="219"/>
    </row>
    <row r="338" spans="1:17" s="17" customFormat="1" ht="12.75">
      <c r="A338" s="803">
        <v>292</v>
      </c>
      <c r="B338" s="804" t="s">
        <v>169</v>
      </c>
      <c r="C338" s="805" t="s">
        <v>400</v>
      </c>
      <c r="D338" s="806">
        <v>541</v>
      </c>
      <c r="E338" s="810">
        <v>1.5065</v>
      </c>
      <c r="F338" s="807">
        <v>815.0165</v>
      </c>
      <c r="G338" s="807">
        <f t="shared" si="5"/>
        <v>815.0165</v>
      </c>
      <c r="H338" s="808"/>
      <c r="I338" s="808"/>
      <c r="J338" s="809">
        <v>815.0165</v>
      </c>
      <c r="N338" s="219"/>
      <c r="O338" s="219"/>
      <c r="P338" s="219"/>
      <c r="Q338" s="219"/>
    </row>
    <row r="339" spans="1:17" s="17" customFormat="1" ht="12.75">
      <c r="A339" s="803">
        <v>292</v>
      </c>
      <c r="B339" s="804" t="s">
        <v>169</v>
      </c>
      <c r="C339" s="805" t="s">
        <v>401</v>
      </c>
      <c r="D339" s="806">
        <v>462</v>
      </c>
      <c r="E339" s="810">
        <v>2.645</v>
      </c>
      <c r="F339" s="807">
        <v>1221.99</v>
      </c>
      <c r="G339" s="807">
        <f t="shared" si="5"/>
        <v>1221.99</v>
      </c>
      <c r="H339" s="808"/>
      <c r="I339" s="808"/>
      <c r="J339" s="809">
        <v>1221.99</v>
      </c>
      <c r="N339" s="219"/>
      <c r="O339" s="219"/>
      <c r="P339" s="219"/>
      <c r="Q339" s="219"/>
    </row>
    <row r="340" spans="1:17" s="17" customFormat="1" ht="12.75">
      <c r="A340" s="803">
        <v>292</v>
      </c>
      <c r="B340" s="804" t="s">
        <v>169</v>
      </c>
      <c r="C340" s="805" t="s">
        <v>402</v>
      </c>
      <c r="D340" s="806">
        <v>504</v>
      </c>
      <c r="E340" s="810">
        <v>2.645</v>
      </c>
      <c r="F340" s="807">
        <v>1333.08</v>
      </c>
      <c r="G340" s="807">
        <f t="shared" si="5"/>
        <v>1333.08</v>
      </c>
      <c r="H340" s="808"/>
      <c r="I340" s="808"/>
      <c r="J340" s="809">
        <v>1333.08</v>
      </c>
      <c r="N340" s="219"/>
      <c r="O340" s="219"/>
      <c r="P340" s="219"/>
      <c r="Q340" s="219"/>
    </row>
    <row r="341" spans="1:17" s="17" customFormat="1" ht="12.75">
      <c r="A341" s="803">
        <v>292</v>
      </c>
      <c r="B341" s="804" t="s">
        <v>169</v>
      </c>
      <c r="C341" s="805" t="s">
        <v>403</v>
      </c>
      <c r="D341" s="806">
        <v>188</v>
      </c>
      <c r="E341" s="810">
        <v>2.001</v>
      </c>
      <c r="F341" s="807">
        <v>376.188</v>
      </c>
      <c r="G341" s="807">
        <f t="shared" si="5"/>
        <v>376.188</v>
      </c>
      <c r="H341" s="808"/>
      <c r="I341" s="808"/>
      <c r="J341" s="809">
        <v>376.188</v>
      </c>
      <c r="N341" s="219"/>
      <c r="O341" s="219"/>
      <c r="P341" s="219"/>
      <c r="Q341" s="219"/>
    </row>
    <row r="342" spans="1:17" s="17" customFormat="1" ht="12.75">
      <c r="A342" s="113">
        <v>292</v>
      </c>
      <c r="B342" s="384" t="s">
        <v>404</v>
      </c>
      <c r="C342" s="112" t="s">
        <v>405</v>
      </c>
      <c r="D342" s="555">
        <v>125</v>
      </c>
      <c r="E342" s="419">
        <v>3.91</v>
      </c>
      <c r="F342" s="410">
        <v>488.75</v>
      </c>
      <c r="G342" s="410">
        <f t="shared" si="5"/>
        <v>488.75</v>
      </c>
      <c r="H342" s="404"/>
      <c r="I342" s="404"/>
      <c r="J342" s="411">
        <v>488.75</v>
      </c>
      <c r="N342" s="219"/>
      <c r="O342" s="219"/>
      <c r="P342" s="219"/>
      <c r="Q342" s="219"/>
    </row>
    <row r="343" spans="1:17" s="17" customFormat="1" ht="24">
      <c r="A343" s="113">
        <v>292</v>
      </c>
      <c r="B343" s="384" t="s">
        <v>248</v>
      </c>
      <c r="C343" s="112" t="s">
        <v>406</v>
      </c>
      <c r="D343" s="555">
        <v>64</v>
      </c>
      <c r="E343" s="419">
        <v>41.0665</v>
      </c>
      <c r="F343" s="410">
        <v>2628.256</v>
      </c>
      <c r="G343" s="410">
        <f t="shared" si="5"/>
        <v>2628.256</v>
      </c>
      <c r="H343" s="404"/>
      <c r="I343" s="404"/>
      <c r="J343" s="411">
        <v>2628.256</v>
      </c>
      <c r="N343" s="219"/>
      <c r="O343" s="219"/>
      <c r="P343" s="219"/>
      <c r="Q343" s="219"/>
    </row>
    <row r="344" spans="1:17" s="17" customFormat="1" ht="12.75">
      <c r="A344" s="113">
        <v>292</v>
      </c>
      <c r="B344" s="384" t="s">
        <v>404</v>
      </c>
      <c r="C344" s="112" t="s">
        <v>407</v>
      </c>
      <c r="D344" s="555">
        <v>587</v>
      </c>
      <c r="E344" s="419">
        <v>0.6325</v>
      </c>
      <c r="F344" s="410">
        <v>371.2775</v>
      </c>
      <c r="G344" s="410">
        <f t="shared" si="5"/>
        <v>371.2775</v>
      </c>
      <c r="H344" s="404"/>
      <c r="I344" s="404"/>
      <c r="J344" s="411">
        <v>371.2775</v>
      </c>
      <c r="N344" s="219"/>
      <c r="O344" s="219"/>
      <c r="P344" s="219"/>
      <c r="Q344" s="219"/>
    </row>
    <row r="345" spans="1:17" s="17" customFormat="1" ht="12.75">
      <c r="A345" s="113">
        <v>292</v>
      </c>
      <c r="B345" s="384" t="s">
        <v>404</v>
      </c>
      <c r="C345" s="112" t="s">
        <v>408</v>
      </c>
      <c r="D345" s="555">
        <v>14</v>
      </c>
      <c r="E345" s="419">
        <v>357.65</v>
      </c>
      <c r="F345" s="410">
        <v>5007.1</v>
      </c>
      <c r="G345" s="410">
        <f t="shared" si="5"/>
        <v>5007.1</v>
      </c>
      <c r="H345" s="404"/>
      <c r="I345" s="404"/>
      <c r="J345" s="411">
        <v>5007.1</v>
      </c>
      <c r="N345" s="219"/>
      <c r="O345" s="219"/>
      <c r="P345" s="219"/>
      <c r="Q345" s="219"/>
    </row>
    <row r="346" spans="1:17" s="17" customFormat="1" ht="36">
      <c r="A346" s="803">
        <v>292</v>
      </c>
      <c r="B346" s="804" t="s">
        <v>169</v>
      </c>
      <c r="C346" s="805" t="s">
        <v>409</v>
      </c>
      <c r="D346" s="806">
        <v>98</v>
      </c>
      <c r="E346" s="810">
        <v>42.2625</v>
      </c>
      <c r="F346" s="807">
        <v>4141.725</v>
      </c>
      <c r="G346" s="807">
        <f t="shared" si="5"/>
        <v>4141.725</v>
      </c>
      <c r="H346" s="808"/>
      <c r="I346" s="808"/>
      <c r="J346" s="809">
        <v>4141.725</v>
      </c>
      <c r="N346" s="219"/>
      <c r="O346" s="219"/>
      <c r="P346" s="219"/>
      <c r="Q346" s="219"/>
    </row>
    <row r="347" spans="1:17" s="17" customFormat="1" ht="12.75">
      <c r="A347" s="113">
        <v>292</v>
      </c>
      <c r="B347" s="384" t="s">
        <v>169</v>
      </c>
      <c r="C347" s="391" t="s">
        <v>410</v>
      </c>
      <c r="D347" s="555">
        <v>335</v>
      </c>
      <c r="E347" s="419">
        <v>10.718</v>
      </c>
      <c r="F347" s="410">
        <v>3590.53</v>
      </c>
      <c r="G347" s="410">
        <f t="shared" si="5"/>
        <v>3590.53</v>
      </c>
      <c r="H347" s="404"/>
      <c r="I347" s="404"/>
      <c r="J347" s="411">
        <v>3590.53</v>
      </c>
      <c r="N347" s="219"/>
      <c r="O347" s="219"/>
      <c r="P347" s="219"/>
      <c r="Q347" s="219"/>
    </row>
    <row r="348" spans="1:17" s="17" customFormat="1" ht="12.75">
      <c r="A348" s="803">
        <v>292</v>
      </c>
      <c r="B348" s="804" t="s">
        <v>169</v>
      </c>
      <c r="C348" s="805" t="s">
        <v>411</v>
      </c>
      <c r="D348" s="806">
        <v>120</v>
      </c>
      <c r="E348" s="810">
        <v>11.776</v>
      </c>
      <c r="F348" s="807">
        <v>1413.12</v>
      </c>
      <c r="G348" s="807">
        <f t="shared" si="5"/>
        <v>1413.12</v>
      </c>
      <c r="H348" s="808"/>
      <c r="I348" s="808"/>
      <c r="J348" s="809">
        <v>1413.12</v>
      </c>
      <c r="N348" s="219"/>
      <c r="O348" s="219"/>
      <c r="P348" s="219"/>
      <c r="Q348" s="219"/>
    </row>
    <row r="349" spans="1:17" s="17" customFormat="1" ht="12.75">
      <c r="A349" s="113">
        <v>292</v>
      </c>
      <c r="B349" s="384" t="s">
        <v>169</v>
      </c>
      <c r="C349" s="112" t="s">
        <v>412</v>
      </c>
      <c r="D349" s="555">
        <v>37</v>
      </c>
      <c r="E349" s="419">
        <v>1.1155</v>
      </c>
      <c r="F349" s="410">
        <v>41.2735</v>
      </c>
      <c r="G349" s="410">
        <f t="shared" si="5"/>
        <v>41.2735</v>
      </c>
      <c r="H349" s="404"/>
      <c r="I349" s="404"/>
      <c r="J349" s="411">
        <v>41.2735</v>
      </c>
      <c r="N349" s="219"/>
      <c r="O349" s="219"/>
      <c r="P349" s="219"/>
      <c r="Q349" s="219"/>
    </row>
    <row r="350" spans="1:17" s="17" customFormat="1" ht="12.75">
      <c r="A350" s="113">
        <v>292</v>
      </c>
      <c r="B350" s="394" t="s">
        <v>169</v>
      </c>
      <c r="C350" s="112" t="s">
        <v>413</v>
      </c>
      <c r="D350" s="555">
        <v>107</v>
      </c>
      <c r="E350" s="419">
        <v>1.196</v>
      </c>
      <c r="F350" s="410">
        <v>127.972</v>
      </c>
      <c r="G350" s="410">
        <f t="shared" si="5"/>
        <v>127.972</v>
      </c>
      <c r="H350" s="404"/>
      <c r="I350" s="404"/>
      <c r="J350" s="411">
        <v>127.972</v>
      </c>
      <c r="N350" s="219"/>
      <c r="O350" s="219"/>
      <c r="P350" s="219"/>
      <c r="Q350" s="219"/>
    </row>
    <row r="351" spans="1:17" s="17" customFormat="1" ht="12.75">
      <c r="A351" s="113">
        <v>292</v>
      </c>
      <c r="B351" s="394" t="s">
        <v>169</v>
      </c>
      <c r="C351" s="112" t="s">
        <v>414</v>
      </c>
      <c r="D351" s="555">
        <v>271</v>
      </c>
      <c r="E351" s="419">
        <v>1.4605</v>
      </c>
      <c r="F351" s="410">
        <v>395.79549999999995</v>
      </c>
      <c r="G351" s="410">
        <f t="shared" si="5"/>
        <v>395.79549999999995</v>
      </c>
      <c r="H351" s="404"/>
      <c r="I351" s="404"/>
      <c r="J351" s="411">
        <v>395.79549999999995</v>
      </c>
      <c r="N351" s="219"/>
      <c r="O351" s="219"/>
      <c r="P351" s="219"/>
      <c r="Q351" s="219"/>
    </row>
    <row r="352" spans="1:17" s="17" customFormat="1" ht="12.75">
      <c r="A352" s="113">
        <v>292</v>
      </c>
      <c r="B352" s="384" t="s">
        <v>415</v>
      </c>
      <c r="C352" s="112" t="s">
        <v>416</v>
      </c>
      <c r="D352" s="555">
        <v>24</v>
      </c>
      <c r="E352" s="419">
        <v>9.763499999999999</v>
      </c>
      <c r="F352" s="410">
        <v>234.32399999999996</v>
      </c>
      <c r="G352" s="410">
        <f t="shared" si="5"/>
        <v>234.32399999999996</v>
      </c>
      <c r="H352" s="404"/>
      <c r="I352" s="404"/>
      <c r="J352" s="411">
        <v>234.32399999999996</v>
      </c>
      <c r="N352" s="219"/>
      <c r="O352" s="219"/>
      <c r="P352" s="219"/>
      <c r="Q352" s="219"/>
    </row>
    <row r="353" spans="1:17" s="17" customFormat="1" ht="12.75">
      <c r="A353" s="113">
        <v>292</v>
      </c>
      <c r="B353" s="384" t="s">
        <v>415</v>
      </c>
      <c r="C353" s="112" t="s">
        <v>417</v>
      </c>
      <c r="D353" s="555">
        <v>76</v>
      </c>
      <c r="E353" s="419">
        <v>6.8885</v>
      </c>
      <c r="F353" s="410">
        <v>523.526</v>
      </c>
      <c r="G353" s="410">
        <f t="shared" si="5"/>
        <v>523.526</v>
      </c>
      <c r="H353" s="404"/>
      <c r="I353" s="404"/>
      <c r="J353" s="411">
        <v>523.526</v>
      </c>
      <c r="N353" s="219"/>
      <c r="O353" s="219"/>
      <c r="P353" s="219"/>
      <c r="Q353" s="219"/>
    </row>
    <row r="354" spans="1:17" s="17" customFormat="1" ht="24">
      <c r="A354" s="803">
        <v>292</v>
      </c>
      <c r="B354" s="804" t="s">
        <v>169</v>
      </c>
      <c r="C354" s="805" t="s">
        <v>418</v>
      </c>
      <c r="D354" s="806">
        <v>1150</v>
      </c>
      <c r="E354" s="810">
        <v>2.645</v>
      </c>
      <c r="F354" s="807">
        <v>3041.75</v>
      </c>
      <c r="G354" s="807">
        <f t="shared" si="5"/>
        <v>3041.75</v>
      </c>
      <c r="H354" s="808"/>
      <c r="I354" s="808"/>
      <c r="J354" s="809">
        <v>3041.75</v>
      </c>
      <c r="N354" s="219"/>
      <c r="O354" s="219"/>
      <c r="P354" s="219"/>
      <c r="Q354" s="219"/>
    </row>
    <row r="355" spans="1:17" s="17" customFormat="1" ht="24">
      <c r="A355" s="803">
        <v>292</v>
      </c>
      <c r="B355" s="804" t="s">
        <v>169</v>
      </c>
      <c r="C355" s="805" t="s">
        <v>419</v>
      </c>
      <c r="D355" s="806">
        <v>1042</v>
      </c>
      <c r="E355" s="810">
        <v>2.645</v>
      </c>
      <c r="F355" s="807">
        <v>2756.09</v>
      </c>
      <c r="G355" s="807">
        <f t="shared" si="5"/>
        <v>2756.09</v>
      </c>
      <c r="H355" s="808"/>
      <c r="I355" s="808"/>
      <c r="J355" s="809">
        <v>2756.09</v>
      </c>
      <c r="N355" s="219"/>
      <c r="O355" s="219"/>
      <c r="P355" s="219"/>
      <c r="Q355" s="219"/>
    </row>
    <row r="356" spans="1:17" s="17" customFormat="1" ht="24">
      <c r="A356" s="803">
        <v>292</v>
      </c>
      <c r="B356" s="804" t="s">
        <v>169</v>
      </c>
      <c r="C356" s="805" t="s">
        <v>420</v>
      </c>
      <c r="D356" s="806">
        <v>905</v>
      </c>
      <c r="E356" s="810">
        <v>2.645</v>
      </c>
      <c r="F356" s="807">
        <v>2393.725</v>
      </c>
      <c r="G356" s="807">
        <f t="shared" si="5"/>
        <v>2393.725</v>
      </c>
      <c r="H356" s="808"/>
      <c r="I356" s="808"/>
      <c r="J356" s="809">
        <v>2393.725</v>
      </c>
      <c r="N356" s="219"/>
      <c r="O356" s="219"/>
      <c r="P356" s="219"/>
      <c r="Q356" s="219"/>
    </row>
    <row r="357" spans="1:17" s="17" customFormat="1" ht="24">
      <c r="A357" s="803">
        <v>292</v>
      </c>
      <c r="B357" s="804" t="s">
        <v>169</v>
      </c>
      <c r="C357" s="805" t="s">
        <v>421</v>
      </c>
      <c r="D357" s="806">
        <v>910</v>
      </c>
      <c r="E357" s="810">
        <v>2.645</v>
      </c>
      <c r="F357" s="807">
        <v>2406.95</v>
      </c>
      <c r="G357" s="807">
        <f t="shared" si="5"/>
        <v>2406.95</v>
      </c>
      <c r="H357" s="808"/>
      <c r="I357" s="808"/>
      <c r="J357" s="809">
        <v>2406.95</v>
      </c>
      <c r="N357" s="219"/>
      <c r="O357" s="219"/>
      <c r="P357" s="219"/>
      <c r="Q357" s="219"/>
    </row>
    <row r="358" spans="1:17" s="17" customFormat="1" ht="12.75">
      <c r="A358" s="113">
        <v>292</v>
      </c>
      <c r="B358" s="384" t="s">
        <v>169</v>
      </c>
      <c r="C358" s="112" t="s">
        <v>422</v>
      </c>
      <c r="D358" s="555">
        <v>999</v>
      </c>
      <c r="E358" s="419">
        <v>7.475</v>
      </c>
      <c r="F358" s="410">
        <v>7467.525</v>
      </c>
      <c r="G358" s="410">
        <f t="shared" si="5"/>
        <v>7467.525</v>
      </c>
      <c r="H358" s="404"/>
      <c r="I358" s="404"/>
      <c r="J358" s="411">
        <v>7467.525</v>
      </c>
      <c r="N358" s="219"/>
      <c r="O358" s="219"/>
      <c r="P358" s="219"/>
      <c r="Q358" s="219"/>
    </row>
    <row r="359" spans="1:17" s="17" customFormat="1" ht="12.75">
      <c r="A359" s="803">
        <v>292</v>
      </c>
      <c r="B359" s="804" t="s">
        <v>169</v>
      </c>
      <c r="C359" s="805" t="s">
        <v>423</v>
      </c>
      <c r="D359" s="806">
        <v>227</v>
      </c>
      <c r="E359" s="810">
        <v>2.0125</v>
      </c>
      <c r="F359" s="807">
        <v>456.8375</v>
      </c>
      <c r="G359" s="807">
        <f t="shared" si="5"/>
        <v>456.8375</v>
      </c>
      <c r="H359" s="808"/>
      <c r="I359" s="808"/>
      <c r="J359" s="809">
        <v>456.8375</v>
      </c>
      <c r="N359" s="219"/>
      <c r="O359" s="219"/>
      <c r="P359" s="219"/>
      <c r="Q359" s="219"/>
    </row>
    <row r="360" spans="1:17" s="17" customFormat="1" ht="12.75">
      <c r="A360" s="113">
        <v>292</v>
      </c>
      <c r="B360" s="384" t="s">
        <v>169</v>
      </c>
      <c r="C360" s="112" t="s">
        <v>424</v>
      </c>
      <c r="D360" s="555">
        <v>136.7</v>
      </c>
      <c r="E360" s="419">
        <v>14.49</v>
      </c>
      <c r="F360" s="410">
        <v>1980.783</v>
      </c>
      <c r="G360" s="410">
        <f t="shared" si="5"/>
        <v>1980.783</v>
      </c>
      <c r="H360" s="404"/>
      <c r="I360" s="404"/>
      <c r="J360" s="411">
        <v>1980.783</v>
      </c>
      <c r="N360" s="219"/>
      <c r="O360" s="219"/>
      <c r="P360" s="219"/>
      <c r="Q360" s="219"/>
    </row>
    <row r="361" spans="1:17" s="17" customFormat="1" ht="12.75">
      <c r="A361" s="803">
        <v>292</v>
      </c>
      <c r="B361" s="804" t="s">
        <v>169</v>
      </c>
      <c r="C361" s="805" t="s">
        <v>700</v>
      </c>
      <c r="D361" s="806">
        <v>8</v>
      </c>
      <c r="E361" s="810">
        <v>30</v>
      </c>
      <c r="F361" s="807">
        <v>240</v>
      </c>
      <c r="G361" s="807">
        <f t="shared" si="5"/>
        <v>240</v>
      </c>
      <c r="H361" s="808"/>
      <c r="I361" s="808"/>
      <c r="J361" s="809">
        <v>240</v>
      </c>
      <c r="N361" s="219"/>
      <c r="O361" s="219"/>
      <c r="P361" s="219"/>
      <c r="Q361" s="219"/>
    </row>
    <row r="362" spans="1:17" s="17" customFormat="1" ht="12.75">
      <c r="A362" s="113">
        <v>292</v>
      </c>
      <c r="B362" s="394" t="s">
        <v>169</v>
      </c>
      <c r="C362" s="112" t="s">
        <v>31</v>
      </c>
      <c r="D362" s="555">
        <v>20</v>
      </c>
      <c r="E362" s="419">
        <v>25</v>
      </c>
      <c r="F362" s="410">
        <v>500</v>
      </c>
      <c r="G362" s="410">
        <f t="shared" si="5"/>
        <v>500</v>
      </c>
      <c r="H362" s="404"/>
      <c r="I362" s="404"/>
      <c r="J362" s="411">
        <v>500</v>
      </c>
      <c r="N362" s="219"/>
      <c r="O362" s="219"/>
      <c r="P362" s="219"/>
      <c r="Q362" s="219"/>
    </row>
    <row r="363" spans="1:17" s="17" customFormat="1" ht="24">
      <c r="A363" s="803">
        <v>292</v>
      </c>
      <c r="B363" s="804" t="s">
        <v>425</v>
      </c>
      <c r="C363" s="805" t="s">
        <v>426</v>
      </c>
      <c r="D363" s="806">
        <v>373</v>
      </c>
      <c r="E363" s="810">
        <v>1.265</v>
      </c>
      <c r="F363" s="807">
        <v>471.845</v>
      </c>
      <c r="G363" s="807">
        <f t="shared" si="5"/>
        <v>471.845</v>
      </c>
      <c r="H363" s="808"/>
      <c r="I363" s="808"/>
      <c r="J363" s="809">
        <v>471.845</v>
      </c>
      <c r="N363" s="219"/>
      <c r="O363" s="219"/>
      <c r="P363" s="219"/>
      <c r="Q363" s="219"/>
    </row>
    <row r="364" spans="1:17" s="17" customFormat="1" ht="24">
      <c r="A364" s="113">
        <v>292</v>
      </c>
      <c r="B364" s="384" t="s">
        <v>425</v>
      </c>
      <c r="C364" s="112" t="s">
        <v>770</v>
      </c>
      <c r="D364" s="443">
        <v>30</v>
      </c>
      <c r="E364" s="419">
        <v>1.1</v>
      </c>
      <c r="F364" s="410">
        <v>33</v>
      </c>
      <c r="G364" s="528">
        <f t="shared" si="5"/>
        <v>33</v>
      </c>
      <c r="H364" s="528"/>
      <c r="I364" s="528"/>
      <c r="J364" s="700">
        <v>33</v>
      </c>
      <c r="N364" s="219"/>
      <c r="O364" s="219"/>
      <c r="P364" s="219"/>
      <c r="Q364" s="219"/>
    </row>
    <row r="365" spans="1:17" s="17" customFormat="1" ht="12.75">
      <c r="A365" s="113">
        <v>292</v>
      </c>
      <c r="B365" s="384" t="s">
        <v>169</v>
      </c>
      <c r="C365" s="112" t="s">
        <v>32</v>
      </c>
      <c r="D365" s="555">
        <v>500</v>
      </c>
      <c r="E365" s="419">
        <v>0.25</v>
      </c>
      <c r="F365" s="410">
        <v>125</v>
      </c>
      <c r="G365" s="410">
        <f t="shared" si="5"/>
        <v>125</v>
      </c>
      <c r="H365" s="404"/>
      <c r="I365" s="404"/>
      <c r="J365" s="411">
        <v>125</v>
      </c>
      <c r="N365" s="219"/>
      <c r="O365" s="219"/>
      <c r="P365" s="219"/>
      <c r="Q365" s="219"/>
    </row>
    <row r="366" spans="1:17" s="17" customFormat="1" ht="12.75">
      <c r="A366" s="803">
        <v>292</v>
      </c>
      <c r="B366" s="804" t="s">
        <v>169</v>
      </c>
      <c r="C366" s="805" t="s">
        <v>427</v>
      </c>
      <c r="D366" s="806">
        <v>2159</v>
      </c>
      <c r="E366" s="810">
        <v>2.1275</v>
      </c>
      <c r="F366" s="807">
        <v>4593.2725</v>
      </c>
      <c r="G366" s="807">
        <f t="shared" si="5"/>
        <v>4593.2725</v>
      </c>
      <c r="H366" s="808"/>
      <c r="I366" s="808"/>
      <c r="J366" s="809">
        <v>4593.2725</v>
      </c>
      <c r="N366" s="219"/>
      <c r="O366" s="219"/>
      <c r="P366" s="219"/>
      <c r="Q366" s="219"/>
    </row>
    <row r="367" spans="1:17" s="17" customFormat="1" ht="12.75">
      <c r="A367" s="803">
        <v>292</v>
      </c>
      <c r="B367" s="804" t="s">
        <v>169</v>
      </c>
      <c r="C367" s="805" t="s">
        <v>428</v>
      </c>
      <c r="D367" s="806">
        <v>2653.5</v>
      </c>
      <c r="E367" s="810">
        <v>2.3689999999999998</v>
      </c>
      <c r="F367" s="807">
        <v>6286.1415</v>
      </c>
      <c r="G367" s="807">
        <f t="shared" si="5"/>
        <v>6286.1415</v>
      </c>
      <c r="H367" s="808"/>
      <c r="I367" s="808"/>
      <c r="J367" s="809">
        <v>6286.1415</v>
      </c>
      <c r="N367" s="219"/>
      <c r="O367" s="219"/>
      <c r="P367" s="219"/>
      <c r="Q367" s="219"/>
    </row>
    <row r="368" spans="1:17" s="17" customFormat="1" ht="24">
      <c r="A368" s="803">
        <v>292</v>
      </c>
      <c r="B368" s="804" t="s">
        <v>169</v>
      </c>
      <c r="C368" s="805" t="s">
        <v>429</v>
      </c>
      <c r="D368" s="806">
        <v>212</v>
      </c>
      <c r="E368" s="810">
        <v>6.7275</v>
      </c>
      <c r="F368" s="807">
        <v>1426.23</v>
      </c>
      <c r="G368" s="807">
        <f t="shared" si="5"/>
        <v>1426.23</v>
      </c>
      <c r="H368" s="808"/>
      <c r="I368" s="808"/>
      <c r="J368" s="809">
        <v>1426.23</v>
      </c>
      <c r="N368" s="219"/>
      <c r="O368" s="219"/>
      <c r="P368" s="219"/>
      <c r="Q368" s="219"/>
    </row>
    <row r="369" spans="1:17" s="17" customFormat="1" ht="24">
      <c r="A369" s="113">
        <v>292</v>
      </c>
      <c r="B369" s="384" t="s">
        <v>169</v>
      </c>
      <c r="C369" s="112" t="s">
        <v>430</v>
      </c>
      <c r="D369" s="555">
        <v>150</v>
      </c>
      <c r="E369" s="419">
        <v>4.5885</v>
      </c>
      <c r="F369" s="410">
        <v>688.275</v>
      </c>
      <c r="G369" s="410">
        <f t="shared" si="5"/>
        <v>688.275</v>
      </c>
      <c r="H369" s="404"/>
      <c r="I369" s="404"/>
      <c r="J369" s="411">
        <v>688.275</v>
      </c>
      <c r="N369" s="219"/>
      <c r="O369" s="219"/>
      <c r="P369" s="219"/>
      <c r="Q369" s="219"/>
    </row>
    <row r="370" spans="1:17" s="17" customFormat="1" ht="24">
      <c r="A370" s="113">
        <v>292</v>
      </c>
      <c r="B370" s="384" t="s">
        <v>169</v>
      </c>
      <c r="C370" s="112" t="s">
        <v>431</v>
      </c>
      <c r="D370" s="555">
        <v>95</v>
      </c>
      <c r="E370" s="419">
        <v>4.5885</v>
      </c>
      <c r="F370" s="410">
        <v>435.9075</v>
      </c>
      <c r="G370" s="410">
        <f t="shared" si="5"/>
        <v>435.9075</v>
      </c>
      <c r="H370" s="404"/>
      <c r="I370" s="404"/>
      <c r="J370" s="411">
        <v>435.9075</v>
      </c>
      <c r="N370" s="219"/>
      <c r="O370" s="219"/>
      <c r="P370" s="219"/>
      <c r="Q370" s="219"/>
    </row>
    <row r="371" spans="1:17" s="17" customFormat="1" ht="12.75">
      <c r="A371" s="113">
        <v>292</v>
      </c>
      <c r="B371" s="384" t="s">
        <v>169</v>
      </c>
      <c r="C371" s="112" t="s">
        <v>432</v>
      </c>
      <c r="D371" s="555">
        <v>214.81</v>
      </c>
      <c r="E371" s="419">
        <v>3.9559999999999995</v>
      </c>
      <c r="F371" s="410">
        <v>849.7883599999999</v>
      </c>
      <c r="G371" s="410">
        <f t="shared" si="5"/>
        <v>849.7883599999999</v>
      </c>
      <c r="H371" s="404"/>
      <c r="I371" s="404"/>
      <c r="J371" s="411">
        <v>849.7883599999999</v>
      </c>
      <c r="N371" s="219"/>
      <c r="O371" s="219"/>
      <c r="P371" s="219"/>
      <c r="Q371" s="219"/>
    </row>
    <row r="372" spans="1:17" s="17" customFormat="1" ht="12.75">
      <c r="A372" s="18" t="s">
        <v>433</v>
      </c>
      <c r="B372" s="125"/>
      <c r="C372" s="16"/>
      <c r="D372" s="693"/>
      <c r="E372" s="420"/>
      <c r="F372" s="412">
        <f>SUM(F245:F371)</f>
        <v>425578.6797600002</v>
      </c>
      <c r="G372" s="412"/>
      <c r="H372" s="404"/>
      <c r="I372" s="404"/>
      <c r="J372" s="413">
        <v>425578.6797600002</v>
      </c>
      <c r="N372" s="219"/>
      <c r="O372" s="219"/>
      <c r="P372" s="219"/>
      <c r="Q372" s="219"/>
    </row>
    <row r="373" spans="1:17" s="17" customFormat="1" ht="12.75">
      <c r="A373" s="113">
        <v>293</v>
      </c>
      <c r="B373" s="384" t="s">
        <v>169</v>
      </c>
      <c r="C373" s="112" t="s">
        <v>35</v>
      </c>
      <c r="D373" s="555">
        <v>16</v>
      </c>
      <c r="E373" s="419">
        <v>72</v>
      </c>
      <c r="F373" s="410">
        <v>1152</v>
      </c>
      <c r="G373" s="410">
        <f t="shared" si="5"/>
        <v>1152</v>
      </c>
      <c r="H373" s="404"/>
      <c r="I373" s="404"/>
      <c r="J373" s="413">
        <v>1152</v>
      </c>
      <c r="N373" s="219"/>
      <c r="O373" s="219"/>
      <c r="P373" s="219"/>
      <c r="Q373" s="219"/>
    </row>
    <row r="374" spans="1:17" s="17" customFormat="1" ht="12.75">
      <c r="A374" s="113">
        <v>293</v>
      </c>
      <c r="B374" s="384" t="s">
        <v>169</v>
      </c>
      <c r="C374" s="112" t="s">
        <v>434</v>
      </c>
      <c r="D374" s="555">
        <v>54</v>
      </c>
      <c r="E374" s="410">
        <v>33.75</v>
      </c>
      <c r="F374" s="410">
        <v>1822.5</v>
      </c>
      <c r="G374" s="410">
        <f t="shared" si="5"/>
        <v>1822.5</v>
      </c>
      <c r="H374" s="404"/>
      <c r="I374" s="404"/>
      <c r="J374" s="411">
        <v>1822.5</v>
      </c>
      <c r="N374" s="219"/>
      <c r="O374" s="219"/>
      <c r="P374" s="219"/>
      <c r="Q374" s="219"/>
    </row>
    <row r="375" spans="1:17" s="17" customFormat="1" ht="12.75">
      <c r="A375" s="113">
        <v>293</v>
      </c>
      <c r="B375" s="384" t="s">
        <v>169</v>
      </c>
      <c r="C375" s="112" t="s">
        <v>771</v>
      </c>
      <c r="D375" s="443">
        <v>6</v>
      </c>
      <c r="E375" s="410">
        <v>80</v>
      </c>
      <c r="F375" s="435">
        <v>480</v>
      </c>
      <c r="G375" s="528">
        <f t="shared" si="5"/>
        <v>480</v>
      </c>
      <c r="H375" s="528"/>
      <c r="I375" s="528"/>
      <c r="J375" s="700">
        <v>480</v>
      </c>
      <c r="N375" s="219"/>
      <c r="O375" s="219"/>
      <c r="P375" s="219"/>
      <c r="Q375" s="219"/>
    </row>
    <row r="376" spans="1:17" s="17" customFormat="1" ht="12.75">
      <c r="A376" s="113">
        <v>293</v>
      </c>
      <c r="B376" s="384" t="s">
        <v>169</v>
      </c>
      <c r="C376" s="112" t="s">
        <v>435</v>
      </c>
      <c r="D376" s="555">
        <v>98</v>
      </c>
      <c r="E376" s="410">
        <v>19.375</v>
      </c>
      <c r="F376" s="410">
        <v>1898.75</v>
      </c>
      <c r="G376" s="410">
        <f t="shared" si="5"/>
        <v>1898.75</v>
      </c>
      <c r="H376" s="528"/>
      <c r="I376" s="528"/>
      <c r="J376" s="411">
        <v>1898.75</v>
      </c>
      <c r="N376" s="219"/>
      <c r="O376" s="219"/>
      <c r="P376" s="219"/>
      <c r="Q376" s="219"/>
    </row>
    <row r="377" spans="1:17" s="17" customFormat="1" ht="12.75">
      <c r="A377" s="113">
        <v>293</v>
      </c>
      <c r="B377" s="384" t="s">
        <v>772</v>
      </c>
      <c r="C377" s="112" t="s">
        <v>773</v>
      </c>
      <c r="D377" s="443">
        <v>38</v>
      </c>
      <c r="E377" s="410">
        <v>16.25</v>
      </c>
      <c r="F377" s="435">
        <v>617.5</v>
      </c>
      <c r="G377" s="528">
        <f t="shared" si="5"/>
        <v>617.5</v>
      </c>
      <c r="H377" s="528"/>
      <c r="I377" s="528"/>
      <c r="J377" s="700">
        <v>617.5</v>
      </c>
      <c r="N377" s="219"/>
      <c r="O377" s="219"/>
      <c r="P377" s="219"/>
      <c r="Q377" s="219"/>
    </row>
    <row r="378" spans="1:17" s="17" customFormat="1" ht="12.75">
      <c r="A378" s="113">
        <v>293</v>
      </c>
      <c r="B378" s="384" t="s">
        <v>169</v>
      </c>
      <c r="C378" s="112" t="s">
        <v>774</v>
      </c>
      <c r="D378" s="443">
        <v>10</v>
      </c>
      <c r="E378" s="410">
        <v>10</v>
      </c>
      <c r="F378" s="435">
        <v>100</v>
      </c>
      <c r="G378" s="528">
        <f t="shared" si="5"/>
        <v>100</v>
      </c>
      <c r="H378" s="528"/>
      <c r="I378" s="528"/>
      <c r="J378" s="700">
        <v>100</v>
      </c>
      <c r="N378" s="219"/>
      <c r="O378" s="219"/>
      <c r="P378" s="219"/>
      <c r="Q378" s="219"/>
    </row>
    <row r="379" spans="1:17" s="17" customFormat="1" ht="12.75">
      <c r="A379" s="113">
        <v>293</v>
      </c>
      <c r="B379" s="384" t="s">
        <v>169</v>
      </c>
      <c r="C379" s="112" t="s">
        <v>436</v>
      </c>
      <c r="D379" s="555">
        <v>230.77</v>
      </c>
      <c r="E379" s="410">
        <v>125</v>
      </c>
      <c r="F379" s="410">
        <v>28846.25</v>
      </c>
      <c r="G379" s="410">
        <f t="shared" si="5"/>
        <v>28846.25</v>
      </c>
      <c r="H379" s="528"/>
      <c r="I379" s="528"/>
      <c r="J379" s="411">
        <v>28846.25</v>
      </c>
      <c r="N379" s="219"/>
      <c r="O379" s="219"/>
      <c r="P379" s="219"/>
      <c r="Q379" s="219"/>
    </row>
    <row r="380" spans="1:17" s="17" customFormat="1" ht="12.75">
      <c r="A380" s="113">
        <v>293</v>
      </c>
      <c r="B380" s="394" t="s">
        <v>169</v>
      </c>
      <c r="C380" s="112" t="s">
        <v>36</v>
      </c>
      <c r="D380" s="555">
        <v>14</v>
      </c>
      <c r="E380" s="410">
        <v>121</v>
      </c>
      <c r="F380" s="410">
        <v>1694</v>
      </c>
      <c r="G380" s="410">
        <f t="shared" si="5"/>
        <v>1694</v>
      </c>
      <c r="H380" s="528"/>
      <c r="I380" s="528"/>
      <c r="J380" s="411">
        <v>1694</v>
      </c>
      <c r="N380" s="219"/>
      <c r="O380" s="219"/>
      <c r="P380" s="219"/>
      <c r="Q380" s="219"/>
    </row>
    <row r="381" spans="1:17" s="17" customFormat="1" ht="12.75">
      <c r="A381" s="113">
        <v>293</v>
      </c>
      <c r="B381" s="394" t="s">
        <v>169</v>
      </c>
      <c r="C381" s="112" t="s">
        <v>34</v>
      </c>
      <c r="D381" s="555">
        <v>20</v>
      </c>
      <c r="E381" s="410">
        <v>20</v>
      </c>
      <c r="F381" s="410">
        <v>400</v>
      </c>
      <c r="G381" s="410">
        <f t="shared" si="5"/>
        <v>400</v>
      </c>
      <c r="H381" s="528"/>
      <c r="I381" s="528"/>
      <c r="J381" s="411">
        <v>400</v>
      </c>
      <c r="N381" s="219"/>
      <c r="O381" s="219"/>
      <c r="P381" s="219"/>
      <c r="Q381" s="219"/>
    </row>
    <row r="382" spans="1:17" s="17" customFormat="1" ht="12.75">
      <c r="A382" s="113">
        <v>293</v>
      </c>
      <c r="B382" s="394" t="s">
        <v>169</v>
      </c>
      <c r="C382" s="112" t="s">
        <v>775</v>
      </c>
      <c r="D382" s="443">
        <v>90</v>
      </c>
      <c r="E382" s="410">
        <v>18</v>
      </c>
      <c r="F382" s="435">
        <v>1620</v>
      </c>
      <c r="G382" s="528">
        <f t="shared" si="5"/>
        <v>1620</v>
      </c>
      <c r="H382" s="528"/>
      <c r="I382" s="528"/>
      <c r="J382" s="700">
        <v>1620</v>
      </c>
      <c r="N382" s="219"/>
      <c r="O382" s="219"/>
      <c r="P382" s="219"/>
      <c r="Q382" s="219"/>
    </row>
    <row r="383" spans="1:17" s="17" customFormat="1" ht="12.75">
      <c r="A383" s="113">
        <v>293</v>
      </c>
      <c r="B383" s="394" t="s">
        <v>169</v>
      </c>
      <c r="C383" s="112" t="s">
        <v>827</v>
      </c>
      <c r="D383" s="555">
        <v>50</v>
      </c>
      <c r="E383" s="410">
        <v>2.5</v>
      </c>
      <c r="F383" s="410">
        <v>125</v>
      </c>
      <c r="G383" s="410">
        <f t="shared" si="5"/>
        <v>125</v>
      </c>
      <c r="H383" s="528"/>
      <c r="I383" s="528"/>
      <c r="J383" s="411">
        <v>125</v>
      </c>
      <c r="N383" s="219"/>
      <c r="O383" s="219"/>
      <c r="P383" s="219"/>
      <c r="Q383" s="219"/>
    </row>
    <row r="384" spans="1:17" s="17" customFormat="1" ht="12.75">
      <c r="A384" s="113">
        <v>293</v>
      </c>
      <c r="B384" s="384" t="s">
        <v>169</v>
      </c>
      <c r="C384" s="112" t="s">
        <v>437</v>
      </c>
      <c r="D384" s="555">
        <v>92.45</v>
      </c>
      <c r="E384" s="410">
        <v>21.875</v>
      </c>
      <c r="F384" s="410">
        <v>2022.34375</v>
      </c>
      <c r="G384" s="410">
        <f t="shared" si="5"/>
        <v>2022.34375</v>
      </c>
      <c r="H384" s="528"/>
      <c r="I384" s="528"/>
      <c r="J384" s="411">
        <v>2022.34375</v>
      </c>
      <c r="N384" s="219"/>
      <c r="O384" s="219"/>
      <c r="P384" s="219"/>
      <c r="Q384" s="219"/>
    </row>
    <row r="385" spans="1:17" s="17" customFormat="1" ht="12.75">
      <c r="A385" s="113">
        <v>293</v>
      </c>
      <c r="B385" s="384" t="s">
        <v>169</v>
      </c>
      <c r="C385" s="112" t="s">
        <v>776</v>
      </c>
      <c r="D385" s="443">
        <v>4</v>
      </c>
      <c r="E385" s="410">
        <v>130</v>
      </c>
      <c r="F385" s="435">
        <v>520</v>
      </c>
      <c r="G385" s="528">
        <f t="shared" si="5"/>
        <v>520</v>
      </c>
      <c r="H385" s="528"/>
      <c r="I385" s="528"/>
      <c r="J385" s="700">
        <v>520</v>
      </c>
      <c r="N385" s="219"/>
      <c r="O385" s="219"/>
      <c r="P385" s="219"/>
      <c r="Q385" s="219"/>
    </row>
    <row r="386" spans="1:17" s="17" customFormat="1" ht="12.75">
      <c r="A386" s="113">
        <v>293</v>
      </c>
      <c r="B386" s="384" t="s">
        <v>169</v>
      </c>
      <c r="C386" s="112" t="s">
        <v>777</v>
      </c>
      <c r="D386" s="443">
        <v>16</v>
      </c>
      <c r="E386" s="410">
        <v>50</v>
      </c>
      <c r="F386" s="435">
        <v>800</v>
      </c>
      <c r="G386" s="528">
        <f t="shared" si="5"/>
        <v>800</v>
      </c>
      <c r="H386" s="528"/>
      <c r="I386" s="528"/>
      <c r="J386" s="700">
        <v>800</v>
      </c>
      <c r="N386" s="219"/>
      <c r="O386" s="219"/>
      <c r="P386" s="219"/>
      <c r="Q386" s="219"/>
    </row>
    <row r="387" spans="1:17" s="17" customFormat="1" ht="12.75">
      <c r="A387" s="113">
        <v>293</v>
      </c>
      <c r="B387" s="384" t="s">
        <v>169</v>
      </c>
      <c r="C387" s="112" t="s">
        <v>778</v>
      </c>
      <c r="D387" s="443">
        <v>288</v>
      </c>
      <c r="E387" s="410">
        <v>5.625</v>
      </c>
      <c r="F387" s="435">
        <v>1620</v>
      </c>
      <c r="G387" s="528">
        <f t="shared" si="5"/>
        <v>1620</v>
      </c>
      <c r="H387" s="528"/>
      <c r="I387" s="528"/>
      <c r="J387" s="700">
        <v>1620</v>
      </c>
      <c r="N387" s="219"/>
      <c r="O387" s="219"/>
      <c r="P387" s="219"/>
      <c r="Q387" s="219"/>
    </row>
    <row r="388" spans="1:17" s="17" customFormat="1" ht="12.75">
      <c r="A388" s="113">
        <v>293</v>
      </c>
      <c r="B388" s="384" t="s">
        <v>169</v>
      </c>
      <c r="C388" s="112" t="s">
        <v>779</v>
      </c>
      <c r="D388" s="443">
        <v>3</v>
      </c>
      <c r="E388" s="410">
        <v>300</v>
      </c>
      <c r="F388" s="435">
        <v>900</v>
      </c>
      <c r="G388" s="528">
        <f t="shared" si="5"/>
        <v>900</v>
      </c>
      <c r="H388" s="528"/>
      <c r="I388" s="528"/>
      <c r="J388" s="700">
        <v>900</v>
      </c>
      <c r="N388" s="219"/>
      <c r="O388" s="219"/>
      <c r="P388" s="219"/>
      <c r="Q388" s="219"/>
    </row>
    <row r="389" spans="1:17" s="17" customFormat="1" ht="12.75">
      <c r="A389" s="113">
        <v>293</v>
      </c>
      <c r="B389" s="394" t="s">
        <v>438</v>
      </c>
      <c r="C389" s="112" t="s">
        <v>439</v>
      </c>
      <c r="D389" s="555">
        <v>384.2</v>
      </c>
      <c r="E389" s="410">
        <v>12</v>
      </c>
      <c r="F389" s="410">
        <v>4610.4</v>
      </c>
      <c r="G389" s="410">
        <f t="shared" si="5"/>
        <v>4610.4</v>
      </c>
      <c r="H389" s="528"/>
      <c r="I389" s="528"/>
      <c r="J389" s="411">
        <v>4610.4</v>
      </c>
      <c r="N389" s="219"/>
      <c r="O389" s="219"/>
      <c r="P389" s="219"/>
      <c r="Q389" s="219"/>
    </row>
    <row r="390" spans="1:17" s="17" customFormat="1" ht="12.75">
      <c r="A390" s="113">
        <v>293</v>
      </c>
      <c r="B390" s="394" t="s">
        <v>440</v>
      </c>
      <c r="C390" s="112" t="s">
        <v>441</v>
      </c>
      <c r="D390" s="555">
        <v>109.25</v>
      </c>
      <c r="E390" s="410">
        <v>40</v>
      </c>
      <c r="F390" s="410">
        <v>4370</v>
      </c>
      <c r="G390" s="410">
        <f t="shared" si="5"/>
        <v>4370</v>
      </c>
      <c r="H390" s="528"/>
      <c r="I390" s="528"/>
      <c r="J390" s="411">
        <v>4370</v>
      </c>
      <c r="N390" s="219"/>
      <c r="O390" s="219"/>
      <c r="P390" s="219"/>
      <c r="Q390" s="219"/>
    </row>
    <row r="391" spans="1:17" s="17" customFormat="1" ht="12.75">
      <c r="A391" s="113">
        <v>293</v>
      </c>
      <c r="B391" s="384" t="s">
        <v>169</v>
      </c>
      <c r="C391" s="112" t="s">
        <v>442</v>
      </c>
      <c r="D391" s="555">
        <v>43</v>
      </c>
      <c r="E391" s="410">
        <v>120</v>
      </c>
      <c r="F391" s="410">
        <v>5160</v>
      </c>
      <c r="G391" s="410">
        <f t="shared" si="5"/>
        <v>5160</v>
      </c>
      <c r="H391" s="528"/>
      <c r="I391" s="528"/>
      <c r="J391" s="411">
        <v>5160</v>
      </c>
      <c r="N391" s="219"/>
      <c r="O391" s="219"/>
      <c r="P391" s="219"/>
      <c r="Q391" s="219"/>
    </row>
    <row r="392" spans="1:17" s="17" customFormat="1" ht="12.75">
      <c r="A392" s="113">
        <v>293</v>
      </c>
      <c r="B392" s="384" t="s">
        <v>169</v>
      </c>
      <c r="C392" s="112" t="s">
        <v>443</v>
      </c>
      <c r="D392" s="555">
        <v>867</v>
      </c>
      <c r="E392" s="410">
        <v>15</v>
      </c>
      <c r="F392" s="410">
        <v>13005</v>
      </c>
      <c r="G392" s="410">
        <f t="shared" si="5"/>
        <v>13005</v>
      </c>
      <c r="H392" s="528"/>
      <c r="I392" s="528"/>
      <c r="J392" s="411">
        <v>13005</v>
      </c>
      <c r="N392" s="219"/>
      <c r="O392" s="219"/>
      <c r="P392" s="219"/>
      <c r="Q392" s="219"/>
    </row>
    <row r="393" spans="1:17" s="20" customFormat="1" ht="12.75">
      <c r="A393" s="113">
        <v>293</v>
      </c>
      <c r="B393" s="384" t="s">
        <v>169</v>
      </c>
      <c r="C393" s="112" t="s">
        <v>780</v>
      </c>
      <c r="D393" s="726">
        <v>60</v>
      </c>
      <c r="E393" s="731">
        <v>50</v>
      </c>
      <c r="F393" s="506">
        <v>3000</v>
      </c>
      <c r="G393" s="732">
        <f t="shared" si="5"/>
        <v>3000</v>
      </c>
      <c r="H393" s="732"/>
      <c r="I393" s="732"/>
      <c r="J393" s="733">
        <v>3000</v>
      </c>
      <c r="N393" s="184"/>
      <c r="O393" s="184"/>
      <c r="P393" s="184"/>
      <c r="Q393" s="184"/>
    </row>
    <row r="394" spans="1:17" s="17" customFormat="1" ht="12.75">
      <c r="A394" s="113">
        <v>293</v>
      </c>
      <c r="B394" s="384" t="s">
        <v>169</v>
      </c>
      <c r="C394" s="112" t="s">
        <v>444</v>
      </c>
      <c r="D394" s="555">
        <v>56</v>
      </c>
      <c r="E394" s="410">
        <v>50</v>
      </c>
      <c r="F394" s="410">
        <v>2800</v>
      </c>
      <c r="G394" s="410">
        <f t="shared" si="5"/>
        <v>2800</v>
      </c>
      <c r="H394" s="404"/>
      <c r="I394" s="404"/>
      <c r="J394" s="411">
        <v>2800</v>
      </c>
      <c r="N394" s="219"/>
      <c r="O394" s="219"/>
      <c r="P394" s="219"/>
      <c r="Q394" s="219"/>
    </row>
    <row r="395" spans="1:17" s="17" customFormat="1" ht="12.75">
      <c r="A395" s="18" t="s">
        <v>445</v>
      </c>
      <c r="B395" s="125"/>
      <c r="C395" s="16"/>
      <c r="D395" s="693"/>
      <c r="E395" s="420"/>
      <c r="F395" s="412">
        <f>SUM(F373:F394)</f>
        <v>77563.74375</v>
      </c>
      <c r="G395" s="412"/>
      <c r="H395" s="404"/>
      <c r="I395" s="404"/>
      <c r="J395" s="413">
        <v>77563.74375</v>
      </c>
      <c r="N395" s="219"/>
      <c r="O395" s="219"/>
      <c r="P395" s="219"/>
      <c r="Q395" s="219"/>
    </row>
    <row r="396" spans="1:17" s="17" customFormat="1" ht="12.75">
      <c r="A396" s="113">
        <v>294</v>
      </c>
      <c r="B396" s="394" t="s">
        <v>446</v>
      </c>
      <c r="C396" s="112" t="s">
        <v>447</v>
      </c>
      <c r="D396" s="555">
        <v>5</v>
      </c>
      <c r="E396" s="410">
        <v>100</v>
      </c>
      <c r="F396" s="410">
        <v>500</v>
      </c>
      <c r="G396" s="410">
        <f t="shared" si="5"/>
        <v>500</v>
      </c>
      <c r="H396" s="404"/>
      <c r="I396" s="404"/>
      <c r="J396" s="411">
        <v>500</v>
      </c>
      <c r="N396" s="219"/>
      <c r="O396" s="219"/>
      <c r="P396" s="219"/>
      <c r="Q396" s="219"/>
    </row>
    <row r="397" spans="1:17" s="17" customFormat="1" ht="12.75">
      <c r="A397" s="113">
        <v>294</v>
      </c>
      <c r="B397" s="394" t="s">
        <v>169</v>
      </c>
      <c r="C397" s="112" t="s">
        <v>39</v>
      </c>
      <c r="D397" s="555">
        <v>48</v>
      </c>
      <c r="E397" s="410">
        <v>10</v>
      </c>
      <c r="F397" s="410">
        <v>480</v>
      </c>
      <c r="G397" s="410">
        <f t="shared" si="5"/>
        <v>480</v>
      </c>
      <c r="H397" s="404"/>
      <c r="I397" s="404"/>
      <c r="J397" s="411">
        <v>480</v>
      </c>
      <c r="N397" s="219"/>
      <c r="O397" s="219"/>
      <c r="P397" s="219"/>
      <c r="Q397" s="219"/>
    </row>
    <row r="398" spans="1:17" s="17" customFormat="1" ht="12.75">
      <c r="A398" s="113">
        <v>294</v>
      </c>
      <c r="B398" s="394" t="s">
        <v>169</v>
      </c>
      <c r="C398" s="112" t="s">
        <v>40</v>
      </c>
      <c r="D398" s="555">
        <v>48</v>
      </c>
      <c r="E398" s="410">
        <v>7</v>
      </c>
      <c r="F398" s="410">
        <v>336</v>
      </c>
      <c r="G398" s="410">
        <f aca="true" t="shared" si="6" ref="G398:G461">+F398</f>
        <v>336</v>
      </c>
      <c r="H398" s="404"/>
      <c r="I398" s="404"/>
      <c r="J398" s="411">
        <v>336</v>
      </c>
      <c r="N398" s="219"/>
      <c r="O398" s="219"/>
      <c r="P398" s="219"/>
      <c r="Q398" s="219"/>
    </row>
    <row r="399" spans="1:17" s="17" customFormat="1" ht="12.75">
      <c r="A399" s="113">
        <v>294</v>
      </c>
      <c r="B399" s="384" t="s">
        <v>169</v>
      </c>
      <c r="C399" s="112" t="s">
        <v>448</v>
      </c>
      <c r="D399" s="555">
        <v>328</v>
      </c>
      <c r="E399" s="410">
        <v>0.6</v>
      </c>
      <c r="F399" s="410">
        <v>196.8</v>
      </c>
      <c r="G399" s="410">
        <f t="shared" si="6"/>
        <v>196.8</v>
      </c>
      <c r="H399" s="404"/>
      <c r="I399" s="404"/>
      <c r="J399" s="411">
        <v>196.8</v>
      </c>
      <c r="N399" s="219"/>
      <c r="O399" s="219"/>
      <c r="P399" s="219"/>
      <c r="Q399" s="219"/>
    </row>
    <row r="400" spans="1:17" s="17" customFormat="1" ht="12.75">
      <c r="A400" s="113">
        <v>294</v>
      </c>
      <c r="B400" s="384" t="s">
        <v>169</v>
      </c>
      <c r="C400" s="112" t="s">
        <v>449</v>
      </c>
      <c r="D400" s="555">
        <v>66</v>
      </c>
      <c r="E400" s="410">
        <v>6.25</v>
      </c>
      <c r="F400" s="410">
        <v>412.5</v>
      </c>
      <c r="G400" s="410">
        <f t="shared" si="6"/>
        <v>412.5</v>
      </c>
      <c r="H400" s="404"/>
      <c r="I400" s="404"/>
      <c r="J400" s="411">
        <v>412.5</v>
      </c>
      <c r="N400" s="219"/>
      <c r="O400" s="219"/>
      <c r="P400" s="219"/>
      <c r="Q400" s="219"/>
    </row>
    <row r="401" spans="1:17" s="17" customFormat="1" ht="12.75">
      <c r="A401" s="113">
        <v>294</v>
      </c>
      <c r="B401" s="394" t="s">
        <v>169</v>
      </c>
      <c r="C401" s="112" t="s">
        <v>37</v>
      </c>
      <c r="D401" s="555">
        <v>48</v>
      </c>
      <c r="E401" s="410">
        <v>12</v>
      </c>
      <c r="F401" s="410">
        <v>576</v>
      </c>
      <c r="G401" s="410">
        <f t="shared" si="6"/>
        <v>576</v>
      </c>
      <c r="H401" s="404"/>
      <c r="I401" s="404"/>
      <c r="J401" s="411">
        <v>576</v>
      </c>
      <c r="N401" s="219"/>
      <c r="O401" s="219"/>
      <c r="P401" s="219"/>
      <c r="Q401" s="219"/>
    </row>
    <row r="402" spans="1:17" s="17" customFormat="1" ht="12.75">
      <c r="A402" s="113">
        <v>294</v>
      </c>
      <c r="B402" s="394" t="s">
        <v>868</v>
      </c>
      <c r="C402" s="112" t="s">
        <v>451</v>
      </c>
      <c r="D402" s="555">
        <v>9</v>
      </c>
      <c r="E402" s="410">
        <v>17.5</v>
      </c>
      <c r="F402" s="410">
        <v>157.5</v>
      </c>
      <c r="G402" s="410">
        <f t="shared" si="6"/>
        <v>157.5</v>
      </c>
      <c r="H402" s="404"/>
      <c r="I402" s="404"/>
      <c r="J402" s="411">
        <v>157.5</v>
      </c>
      <c r="N402" s="219"/>
      <c r="O402" s="219"/>
      <c r="P402" s="219"/>
      <c r="Q402" s="219"/>
    </row>
    <row r="403" spans="1:17" s="17" customFormat="1" ht="12.75">
      <c r="A403" s="113">
        <v>294</v>
      </c>
      <c r="B403" s="394" t="s">
        <v>169</v>
      </c>
      <c r="C403" s="112" t="s">
        <v>38</v>
      </c>
      <c r="D403" s="555">
        <v>48</v>
      </c>
      <c r="E403" s="410">
        <v>5</v>
      </c>
      <c r="F403" s="410">
        <v>240</v>
      </c>
      <c r="G403" s="410">
        <f t="shared" si="6"/>
        <v>240</v>
      </c>
      <c r="H403" s="404"/>
      <c r="I403" s="404"/>
      <c r="J403" s="411">
        <v>240</v>
      </c>
      <c r="N403" s="219"/>
      <c r="O403" s="219"/>
      <c r="P403" s="219"/>
      <c r="Q403" s="219"/>
    </row>
    <row r="404" spans="1:17" s="17" customFormat="1" ht="12.75">
      <c r="A404" s="113">
        <v>294</v>
      </c>
      <c r="B404" s="394" t="s">
        <v>452</v>
      </c>
      <c r="C404" s="112" t="s">
        <v>453</v>
      </c>
      <c r="D404" s="555">
        <v>11</v>
      </c>
      <c r="E404" s="410">
        <v>112.5</v>
      </c>
      <c r="F404" s="410">
        <v>1237.5</v>
      </c>
      <c r="G404" s="410">
        <f t="shared" si="6"/>
        <v>1237.5</v>
      </c>
      <c r="H404" s="404"/>
      <c r="I404" s="404"/>
      <c r="J404" s="411">
        <v>1237.5</v>
      </c>
      <c r="N404" s="219"/>
      <c r="O404" s="219"/>
      <c r="P404" s="219"/>
      <c r="Q404" s="219"/>
    </row>
    <row r="405" spans="1:17" s="17" customFormat="1" ht="12.75">
      <c r="A405" s="21" t="s">
        <v>454</v>
      </c>
      <c r="B405" s="125"/>
      <c r="C405" s="16"/>
      <c r="D405" s="693"/>
      <c r="E405" s="412"/>
      <c r="F405" s="412">
        <f>SUM(F396:F404)</f>
        <v>4136.3</v>
      </c>
      <c r="G405" s="412"/>
      <c r="H405" s="404"/>
      <c r="I405" s="404"/>
      <c r="J405" s="413">
        <v>4136.3</v>
      </c>
      <c r="N405" s="219"/>
      <c r="O405" s="219"/>
      <c r="P405" s="219"/>
      <c r="Q405" s="219"/>
    </row>
    <row r="406" spans="1:17" s="17" customFormat="1" ht="12.75">
      <c r="A406" s="113">
        <v>295</v>
      </c>
      <c r="B406" s="384" t="s">
        <v>169</v>
      </c>
      <c r="C406" s="112" t="s">
        <v>455</v>
      </c>
      <c r="D406" s="555">
        <v>29</v>
      </c>
      <c r="E406" s="410">
        <v>187.5</v>
      </c>
      <c r="F406" s="410">
        <v>5437.5</v>
      </c>
      <c r="G406" s="410">
        <f t="shared" si="6"/>
        <v>5437.5</v>
      </c>
      <c r="H406" s="404"/>
      <c r="I406" s="404"/>
      <c r="J406" s="411">
        <v>5437.5</v>
      </c>
      <c r="N406" s="219"/>
      <c r="O406" s="219"/>
      <c r="P406" s="219"/>
      <c r="Q406" s="219"/>
    </row>
    <row r="407" spans="1:17" s="17" customFormat="1" ht="12.75">
      <c r="A407" s="113">
        <v>295</v>
      </c>
      <c r="B407" s="384" t="s">
        <v>169</v>
      </c>
      <c r="C407" s="112" t="s">
        <v>456</v>
      </c>
      <c r="D407" s="555">
        <v>2</v>
      </c>
      <c r="E407" s="410">
        <v>401.25</v>
      </c>
      <c r="F407" s="410">
        <v>802.5</v>
      </c>
      <c r="G407" s="410">
        <f t="shared" si="6"/>
        <v>802.5</v>
      </c>
      <c r="H407" s="404"/>
      <c r="I407" s="404"/>
      <c r="J407" s="411">
        <v>802.5</v>
      </c>
      <c r="N407" s="219"/>
      <c r="O407" s="219"/>
      <c r="P407" s="219"/>
      <c r="Q407" s="219"/>
    </row>
    <row r="408" spans="1:17" s="17" customFormat="1" ht="12.75">
      <c r="A408" s="21" t="s">
        <v>457</v>
      </c>
      <c r="B408" s="125"/>
      <c r="C408" s="16"/>
      <c r="D408" s="693"/>
      <c r="E408" s="412"/>
      <c r="F408" s="412">
        <f>SUM(F406:F407)</f>
        <v>6240</v>
      </c>
      <c r="G408" s="412"/>
      <c r="H408" s="404"/>
      <c r="I408" s="404"/>
      <c r="J408" s="413">
        <v>6240</v>
      </c>
      <c r="N408" s="219"/>
      <c r="O408" s="219"/>
      <c r="P408" s="219"/>
      <c r="Q408" s="219"/>
    </row>
    <row r="409" spans="1:17" s="17" customFormat="1" ht="36">
      <c r="A409" s="113">
        <v>296</v>
      </c>
      <c r="B409" s="384" t="s">
        <v>169</v>
      </c>
      <c r="C409" s="112" t="s">
        <v>458</v>
      </c>
      <c r="D409" s="555">
        <v>68</v>
      </c>
      <c r="E409" s="410">
        <v>172.5</v>
      </c>
      <c r="F409" s="410">
        <v>11730</v>
      </c>
      <c r="G409" s="410">
        <f t="shared" si="6"/>
        <v>11730</v>
      </c>
      <c r="H409" s="404"/>
      <c r="I409" s="404"/>
      <c r="J409" s="411">
        <v>11730</v>
      </c>
      <c r="N409" s="219"/>
      <c r="O409" s="219"/>
      <c r="P409" s="219"/>
      <c r="Q409" s="219"/>
    </row>
    <row r="410" spans="1:17" s="17" customFormat="1" ht="24">
      <c r="A410" s="113">
        <v>296</v>
      </c>
      <c r="B410" s="384" t="s">
        <v>169</v>
      </c>
      <c r="C410" s="112" t="s">
        <v>459</v>
      </c>
      <c r="D410" s="555">
        <v>7.8</v>
      </c>
      <c r="E410" s="410">
        <v>1114.35</v>
      </c>
      <c r="F410" s="410">
        <v>8691.93</v>
      </c>
      <c r="G410" s="410">
        <f t="shared" si="6"/>
        <v>8691.93</v>
      </c>
      <c r="H410" s="404"/>
      <c r="I410" s="404"/>
      <c r="J410" s="411">
        <v>8691.93</v>
      </c>
      <c r="N410" s="219"/>
      <c r="O410" s="219"/>
      <c r="P410" s="219"/>
      <c r="Q410" s="219"/>
    </row>
    <row r="411" spans="1:17" s="17" customFormat="1" ht="24">
      <c r="A411" s="113">
        <v>296</v>
      </c>
      <c r="B411" s="384" t="s">
        <v>169</v>
      </c>
      <c r="C411" s="112" t="s">
        <v>460</v>
      </c>
      <c r="D411" s="555">
        <v>24.9</v>
      </c>
      <c r="E411" s="410">
        <v>161</v>
      </c>
      <c r="F411" s="410">
        <v>4008.9</v>
      </c>
      <c r="G411" s="410">
        <f t="shared" si="6"/>
        <v>4008.9</v>
      </c>
      <c r="H411" s="404"/>
      <c r="I411" s="404"/>
      <c r="J411" s="411">
        <v>4008.9</v>
      </c>
      <c r="N411" s="219"/>
      <c r="O411" s="219"/>
      <c r="P411" s="219"/>
      <c r="Q411" s="219"/>
    </row>
    <row r="412" spans="1:17" s="17" customFormat="1" ht="24">
      <c r="A412" s="113">
        <v>296</v>
      </c>
      <c r="B412" s="384" t="s">
        <v>169</v>
      </c>
      <c r="C412" s="112" t="s">
        <v>461</v>
      </c>
      <c r="D412" s="555">
        <v>3.3</v>
      </c>
      <c r="E412" s="410">
        <v>218.5</v>
      </c>
      <c r="F412" s="410">
        <v>721.05</v>
      </c>
      <c r="G412" s="410">
        <f t="shared" si="6"/>
        <v>721.05</v>
      </c>
      <c r="H412" s="404"/>
      <c r="I412" s="404"/>
      <c r="J412" s="411">
        <v>721.05</v>
      </c>
      <c r="N412" s="219"/>
      <c r="O412" s="219"/>
      <c r="P412" s="219"/>
      <c r="Q412" s="219"/>
    </row>
    <row r="413" spans="1:17" s="17" customFormat="1" ht="24">
      <c r="A413" s="113">
        <v>296</v>
      </c>
      <c r="B413" s="384" t="s">
        <v>169</v>
      </c>
      <c r="C413" s="112" t="s">
        <v>462</v>
      </c>
      <c r="D413" s="555">
        <v>1.25</v>
      </c>
      <c r="E413" s="410">
        <v>264.385</v>
      </c>
      <c r="F413" s="410">
        <v>330.48125</v>
      </c>
      <c r="G413" s="410">
        <f t="shared" si="6"/>
        <v>330.48125</v>
      </c>
      <c r="H413" s="404"/>
      <c r="I413" s="404"/>
      <c r="J413" s="411">
        <v>330.48125</v>
      </c>
      <c r="N413" s="219"/>
      <c r="O413" s="219"/>
      <c r="P413" s="219"/>
      <c r="Q413" s="219"/>
    </row>
    <row r="414" spans="1:17" s="17" customFormat="1" ht="24">
      <c r="A414" s="113">
        <v>296</v>
      </c>
      <c r="B414" s="384" t="s">
        <v>169</v>
      </c>
      <c r="C414" s="112" t="s">
        <v>463</v>
      </c>
      <c r="D414" s="555">
        <v>23</v>
      </c>
      <c r="E414" s="410">
        <v>57.5</v>
      </c>
      <c r="F414" s="410">
        <v>1322.5</v>
      </c>
      <c r="G414" s="410">
        <f t="shared" si="6"/>
        <v>1322.5</v>
      </c>
      <c r="H414" s="404"/>
      <c r="I414" s="404"/>
      <c r="J414" s="411">
        <v>1322.5</v>
      </c>
      <c r="N414" s="219"/>
      <c r="O414" s="219"/>
      <c r="P414" s="219"/>
      <c r="Q414" s="219"/>
    </row>
    <row r="415" spans="1:17" s="17" customFormat="1" ht="24">
      <c r="A415" s="113">
        <v>296</v>
      </c>
      <c r="B415" s="384" t="s">
        <v>169</v>
      </c>
      <c r="C415" s="112" t="s">
        <v>464</v>
      </c>
      <c r="D415" s="555">
        <v>8</v>
      </c>
      <c r="E415" s="410">
        <v>46</v>
      </c>
      <c r="F415" s="410">
        <v>368</v>
      </c>
      <c r="G415" s="410">
        <f t="shared" si="6"/>
        <v>368</v>
      </c>
      <c r="H415" s="404"/>
      <c r="I415" s="404"/>
      <c r="J415" s="411">
        <v>368</v>
      </c>
      <c r="N415" s="219"/>
      <c r="O415" s="219"/>
      <c r="P415" s="219"/>
      <c r="Q415" s="219"/>
    </row>
    <row r="416" spans="1:17" s="17" customFormat="1" ht="24">
      <c r="A416" s="113">
        <v>296</v>
      </c>
      <c r="B416" s="384" t="s">
        <v>169</v>
      </c>
      <c r="C416" s="112" t="s">
        <v>465</v>
      </c>
      <c r="D416" s="555">
        <v>150</v>
      </c>
      <c r="E416" s="410">
        <v>46</v>
      </c>
      <c r="F416" s="410">
        <v>6900</v>
      </c>
      <c r="G416" s="410">
        <f t="shared" si="6"/>
        <v>6900</v>
      </c>
      <c r="H416" s="404"/>
      <c r="I416" s="404"/>
      <c r="J416" s="411">
        <v>6900</v>
      </c>
      <c r="N416" s="219"/>
      <c r="O416" s="219"/>
      <c r="P416" s="219"/>
      <c r="Q416" s="219"/>
    </row>
    <row r="417" spans="1:17" s="17" customFormat="1" ht="24">
      <c r="A417" s="113">
        <v>296</v>
      </c>
      <c r="B417" s="384" t="s">
        <v>169</v>
      </c>
      <c r="C417" s="112" t="s">
        <v>466</v>
      </c>
      <c r="D417" s="555">
        <v>150</v>
      </c>
      <c r="E417" s="410">
        <v>46</v>
      </c>
      <c r="F417" s="410">
        <v>6900</v>
      </c>
      <c r="G417" s="410">
        <f t="shared" si="6"/>
        <v>6900</v>
      </c>
      <c r="H417" s="404"/>
      <c r="I417" s="404"/>
      <c r="J417" s="411">
        <v>6900</v>
      </c>
      <c r="N417" s="219"/>
      <c r="O417" s="219"/>
      <c r="P417" s="219"/>
      <c r="Q417" s="219"/>
    </row>
    <row r="418" spans="1:17" s="17" customFormat="1" ht="36">
      <c r="A418" s="113">
        <v>296</v>
      </c>
      <c r="B418" s="384" t="s">
        <v>169</v>
      </c>
      <c r="C418" s="112" t="s">
        <v>467</v>
      </c>
      <c r="D418" s="555">
        <v>45</v>
      </c>
      <c r="E418" s="410">
        <v>46</v>
      </c>
      <c r="F418" s="410">
        <v>2070</v>
      </c>
      <c r="G418" s="410">
        <f t="shared" si="6"/>
        <v>2070</v>
      </c>
      <c r="H418" s="404"/>
      <c r="I418" s="404"/>
      <c r="J418" s="411">
        <v>2070</v>
      </c>
      <c r="N418" s="219"/>
      <c r="O418" s="219"/>
      <c r="P418" s="219"/>
      <c r="Q418" s="219"/>
    </row>
    <row r="419" spans="1:17" s="17" customFormat="1" ht="24">
      <c r="A419" s="113">
        <v>296</v>
      </c>
      <c r="B419" s="384" t="s">
        <v>169</v>
      </c>
      <c r="C419" s="112" t="s">
        <v>468</v>
      </c>
      <c r="D419" s="555">
        <v>129</v>
      </c>
      <c r="E419" s="410">
        <v>46</v>
      </c>
      <c r="F419" s="410">
        <v>5934</v>
      </c>
      <c r="G419" s="410">
        <f t="shared" si="6"/>
        <v>5934</v>
      </c>
      <c r="H419" s="404"/>
      <c r="I419" s="404"/>
      <c r="J419" s="411">
        <v>5934</v>
      </c>
      <c r="N419" s="219"/>
      <c r="O419" s="219"/>
      <c r="P419" s="219"/>
      <c r="Q419" s="219"/>
    </row>
    <row r="420" spans="1:17" s="17" customFormat="1" ht="24">
      <c r="A420" s="113">
        <v>296</v>
      </c>
      <c r="B420" s="384" t="s">
        <v>169</v>
      </c>
      <c r="C420" s="112" t="s">
        <v>469</v>
      </c>
      <c r="D420" s="555">
        <v>146</v>
      </c>
      <c r="E420" s="410">
        <v>46</v>
      </c>
      <c r="F420" s="410">
        <v>6716</v>
      </c>
      <c r="G420" s="410">
        <f t="shared" si="6"/>
        <v>6716</v>
      </c>
      <c r="H420" s="404"/>
      <c r="I420" s="404"/>
      <c r="J420" s="411">
        <v>6716</v>
      </c>
      <c r="N420" s="219"/>
      <c r="O420" s="219"/>
      <c r="P420" s="219"/>
      <c r="Q420" s="219"/>
    </row>
    <row r="421" spans="1:17" s="17" customFormat="1" ht="24">
      <c r="A421" s="113">
        <v>296</v>
      </c>
      <c r="B421" s="384" t="s">
        <v>169</v>
      </c>
      <c r="C421" s="112" t="s">
        <v>471</v>
      </c>
      <c r="D421" s="555">
        <v>4</v>
      </c>
      <c r="E421" s="410">
        <v>103.5</v>
      </c>
      <c r="F421" s="410">
        <v>414</v>
      </c>
      <c r="G421" s="410">
        <f t="shared" si="6"/>
        <v>414</v>
      </c>
      <c r="H421" s="404"/>
      <c r="I421" s="404"/>
      <c r="J421" s="411">
        <v>414</v>
      </c>
      <c r="N421" s="219"/>
      <c r="O421" s="219"/>
      <c r="P421" s="219"/>
      <c r="Q421" s="219"/>
    </row>
    <row r="422" spans="1:17" s="17" customFormat="1" ht="24">
      <c r="A422" s="113">
        <v>296</v>
      </c>
      <c r="B422" s="384" t="s">
        <v>169</v>
      </c>
      <c r="C422" s="112" t="s">
        <v>472</v>
      </c>
      <c r="D422" s="555">
        <v>11</v>
      </c>
      <c r="E422" s="410">
        <v>115</v>
      </c>
      <c r="F422" s="410">
        <v>1265</v>
      </c>
      <c r="G422" s="410">
        <f t="shared" si="6"/>
        <v>1265</v>
      </c>
      <c r="H422" s="404"/>
      <c r="I422" s="404"/>
      <c r="J422" s="411">
        <v>1265</v>
      </c>
      <c r="N422" s="219"/>
      <c r="O422" s="219"/>
      <c r="P422" s="219"/>
      <c r="Q422" s="219"/>
    </row>
    <row r="423" spans="1:17" s="17" customFormat="1" ht="12.75">
      <c r="A423" s="113">
        <v>296</v>
      </c>
      <c r="B423" s="384" t="s">
        <v>169</v>
      </c>
      <c r="C423" s="112" t="s">
        <v>781</v>
      </c>
      <c r="D423" s="555">
        <v>18</v>
      </c>
      <c r="E423" s="410">
        <v>46</v>
      </c>
      <c r="F423" s="410">
        <v>828</v>
      </c>
      <c r="G423" s="410">
        <f t="shared" si="6"/>
        <v>828</v>
      </c>
      <c r="H423" s="404"/>
      <c r="I423" s="404"/>
      <c r="J423" s="411">
        <v>828</v>
      </c>
      <c r="N423" s="219"/>
      <c r="O423" s="219"/>
      <c r="P423" s="219"/>
      <c r="Q423" s="219"/>
    </row>
    <row r="424" spans="1:17" s="17" customFormat="1" ht="12.75">
      <c r="A424" s="113">
        <v>296</v>
      </c>
      <c r="B424" s="384" t="s">
        <v>169</v>
      </c>
      <c r="C424" s="112" t="s">
        <v>782</v>
      </c>
      <c r="D424" s="555">
        <v>18</v>
      </c>
      <c r="E424" s="410">
        <v>46</v>
      </c>
      <c r="F424" s="410">
        <v>828</v>
      </c>
      <c r="G424" s="410">
        <f t="shared" si="6"/>
        <v>828</v>
      </c>
      <c r="H424" s="404"/>
      <c r="I424" s="404"/>
      <c r="J424" s="411">
        <v>828</v>
      </c>
      <c r="N424" s="219"/>
      <c r="O424" s="219"/>
      <c r="P424" s="219"/>
      <c r="Q424" s="219"/>
    </row>
    <row r="425" spans="1:17" s="17" customFormat="1" ht="12.75">
      <c r="A425" s="113">
        <v>296</v>
      </c>
      <c r="B425" s="384" t="s">
        <v>169</v>
      </c>
      <c r="C425" s="112" t="s">
        <v>783</v>
      </c>
      <c r="D425" s="555">
        <v>18</v>
      </c>
      <c r="E425" s="410">
        <v>46</v>
      </c>
      <c r="F425" s="410">
        <v>828</v>
      </c>
      <c r="G425" s="410">
        <f t="shared" si="6"/>
        <v>828</v>
      </c>
      <c r="H425" s="404"/>
      <c r="I425" s="404"/>
      <c r="J425" s="411">
        <v>828</v>
      </c>
      <c r="N425" s="219"/>
      <c r="O425" s="219"/>
      <c r="P425" s="219"/>
      <c r="Q425" s="219"/>
    </row>
    <row r="426" spans="1:17" s="17" customFormat="1" ht="12.75">
      <c r="A426" s="113">
        <v>296</v>
      </c>
      <c r="B426" s="384" t="s">
        <v>169</v>
      </c>
      <c r="C426" s="112" t="s">
        <v>784</v>
      </c>
      <c r="D426" s="555">
        <v>18</v>
      </c>
      <c r="E426" s="410">
        <v>46</v>
      </c>
      <c r="F426" s="410">
        <v>828</v>
      </c>
      <c r="G426" s="410">
        <f t="shared" si="6"/>
        <v>828</v>
      </c>
      <c r="H426" s="404"/>
      <c r="I426" s="404"/>
      <c r="J426" s="411">
        <v>828</v>
      </c>
      <c r="N426" s="219"/>
      <c r="O426" s="219"/>
      <c r="P426" s="219"/>
      <c r="Q426" s="219"/>
    </row>
    <row r="427" spans="1:17" s="17" customFormat="1" ht="24">
      <c r="A427" s="113">
        <v>296</v>
      </c>
      <c r="B427" s="384" t="s">
        <v>169</v>
      </c>
      <c r="C427" s="112" t="s">
        <v>473</v>
      </c>
      <c r="D427" s="555">
        <v>11</v>
      </c>
      <c r="E427" s="410">
        <v>126.5</v>
      </c>
      <c r="F427" s="410">
        <v>1391.5</v>
      </c>
      <c r="G427" s="410">
        <f t="shared" si="6"/>
        <v>1391.5</v>
      </c>
      <c r="H427" s="404"/>
      <c r="I427" s="404"/>
      <c r="J427" s="411">
        <v>1391.5</v>
      </c>
      <c r="N427" s="219"/>
      <c r="O427" s="219"/>
      <c r="P427" s="219"/>
      <c r="Q427" s="219"/>
    </row>
    <row r="428" spans="1:17" s="17" customFormat="1" ht="24">
      <c r="A428" s="113">
        <v>296</v>
      </c>
      <c r="B428" s="384" t="s">
        <v>169</v>
      </c>
      <c r="C428" s="112" t="s">
        <v>474</v>
      </c>
      <c r="D428" s="555">
        <v>50</v>
      </c>
      <c r="E428" s="410">
        <v>51.75</v>
      </c>
      <c r="F428" s="410">
        <v>2587.5</v>
      </c>
      <c r="G428" s="410">
        <f t="shared" si="6"/>
        <v>2587.5</v>
      </c>
      <c r="H428" s="404"/>
      <c r="I428" s="404"/>
      <c r="J428" s="411">
        <v>2587.5</v>
      </c>
      <c r="N428" s="219"/>
      <c r="O428" s="219"/>
      <c r="P428" s="219"/>
      <c r="Q428" s="219"/>
    </row>
    <row r="429" spans="1:17" s="17" customFormat="1" ht="24">
      <c r="A429" s="113">
        <v>296</v>
      </c>
      <c r="B429" s="384" t="s">
        <v>169</v>
      </c>
      <c r="C429" s="112" t="s">
        <v>475</v>
      </c>
      <c r="D429" s="555">
        <v>167</v>
      </c>
      <c r="E429" s="410">
        <v>86.25</v>
      </c>
      <c r="F429" s="410">
        <v>14403.75</v>
      </c>
      <c r="G429" s="410">
        <f t="shared" si="6"/>
        <v>14403.75</v>
      </c>
      <c r="H429" s="404"/>
      <c r="I429" s="404"/>
      <c r="J429" s="411">
        <v>14403.75</v>
      </c>
      <c r="N429" s="219"/>
      <c r="O429" s="219"/>
      <c r="P429" s="219"/>
      <c r="Q429" s="219"/>
    </row>
    <row r="430" spans="1:17" s="17" customFormat="1" ht="24">
      <c r="A430" s="113">
        <v>296</v>
      </c>
      <c r="B430" s="384" t="s">
        <v>169</v>
      </c>
      <c r="C430" s="112" t="s">
        <v>476</v>
      </c>
      <c r="D430" s="555">
        <v>137</v>
      </c>
      <c r="E430" s="410">
        <v>86.25</v>
      </c>
      <c r="F430" s="410">
        <v>11816.25</v>
      </c>
      <c r="G430" s="410">
        <f t="shared" si="6"/>
        <v>11816.25</v>
      </c>
      <c r="H430" s="404"/>
      <c r="I430" s="404"/>
      <c r="J430" s="411">
        <v>11816.25</v>
      </c>
      <c r="N430" s="219"/>
      <c r="O430" s="219"/>
      <c r="P430" s="219"/>
      <c r="Q430" s="219"/>
    </row>
    <row r="431" spans="1:17" s="17" customFormat="1" ht="36">
      <c r="A431" s="113">
        <v>296</v>
      </c>
      <c r="B431" s="384" t="s">
        <v>169</v>
      </c>
      <c r="C431" s="112" t="s">
        <v>477</v>
      </c>
      <c r="D431" s="555">
        <v>43</v>
      </c>
      <c r="E431" s="410">
        <v>178.25</v>
      </c>
      <c r="F431" s="410">
        <v>7664.75</v>
      </c>
      <c r="G431" s="410">
        <f t="shared" si="6"/>
        <v>7664.75</v>
      </c>
      <c r="H431" s="404"/>
      <c r="I431" s="404"/>
      <c r="J431" s="411">
        <v>7664.75</v>
      </c>
      <c r="N431" s="219"/>
      <c r="O431" s="219"/>
      <c r="P431" s="219"/>
      <c r="Q431" s="219"/>
    </row>
    <row r="432" spans="1:17" s="17" customFormat="1" ht="36">
      <c r="A432" s="113">
        <v>296</v>
      </c>
      <c r="B432" s="384" t="s">
        <v>169</v>
      </c>
      <c r="C432" s="112" t="s">
        <v>478</v>
      </c>
      <c r="D432" s="555">
        <v>25</v>
      </c>
      <c r="E432" s="410">
        <v>132.25</v>
      </c>
      <c r="F432" s="410">
        <v>3306.25</v>
      </c>
      <c r="G432" s="410">
        <f t="shared" si="6"/>
        <v>3306.25</v>
      </c>
      <c r="H432" s="404"/>
      <c r="I432" s="404"/>
      <c r="J432" s="411">
        <v>3306.25</v>
      </c>
      <c r="N432" s="219"/>
      <c r="O432" s="219"/>
      <c r="P432" s="219"/>
      <c r="Q432" s="219"/>
    </row>
    <row r="433" spans="1:17" s="17" customFormat="1" ht="24">
      <c r="A433" s="113">
        <v>296</v>
      </c>
      <c r="B433" s="384" t="s">
        <v>169</v>
      </c>
      <c r="C433" s="112" t="s">
        <v>479</v>
      </c>
      <c r="D433" s="555">
        <v>18</v>
      </c>
      <c r="E433" s="410">
        <v>102.35</v>
      </c>
      <c r="F433" s="410">
        <v>1842.3</v>
      </c>
      <c r="G433" s="410">
        <f t="shared" si="6"/>
        <v>1842.3</v>
      </c>
      <c r="H433" s="404"/>
      <c r="I433" s="404"/>
      <c r="J433" s="411">
        <v>1842.3</v>
      </c>
      <c r="N433" s="219"/>
      <c r="O433" s="219"/>
      <c r="P433" s="219"/>
      <c r="Q433" s="219"/>
    </row>
    <row r="434" spans="1:17" s="17" customFormat="1" ht="24">
      <c r="A434" s="113">
        <v>296</v>
      </c>
      <c r="B434" s="384" t="s">
        <v>169</v>
      </c>
      <c r="C434" s="112" t="s">
        <v>852</v>
      </c>
      <c r="D434" s="555">
        <v>18</v>
      </c>
      <c r="E434" s="410">
        <v>92</v>
      </c>
      <c r="F434" s="410">
        <v>1656</v>
      </c>
      <c r="G434" s="410">
        <f t="shared" si="6"/>
        <v>1656</v>
      </c>
      <c r="H434" s="404"/>
      <c r="I434" s="404"/>
      <c r="J434" s="411">
        <v>1656</v>
      </c>
      <c r="N434" s="219"/>
      <c r="O434" s="219"/>
      <c r="P434" s="219"/>
      <c r="Q434" s="219"/>
    </row>
    <row r="435" spans="1:17" s="17" customFormat="1" ht="36">
      <c r="A435" s="113">
        <v>296</v>
      </c>
      <c r="B435" s="384" t="s">
        <v>169</v>
      </c>
      <c r="C435" s="112" t="s">
        <v>480</v>
      </c>
      <c r="D435" s="555">
        <v>10</v>
      </c>
      <c r="E435" s="410">
        <v>201.25</v>
      </c>
      <c r="F435" s="410">
        <v>2012.5</v>
      </c>
      <c r="G435" s="410">
        <f t="shared" si="6"/>
        <v>2012.5</v>
      </c>
      <c r="H435" s="404"/>
      <c r="I435" s="404"/>
      <c r="J435" s="411">
        <v>2012.5</v>
      </c>
      <c r="N435" s="219"/>
      <c r="O435" s="219"/>
      <c r="P435" s="219"/>
      <c r="Q435" s="219"/>
    </row>
    <row r="436" spans="1:17" s="17" customFormat="1" ht="36">
      <c r="A436" s="113">
        <v>296</v>
      </c>
      <c r="B436" s="384" t="s">
        <v>169</v>
      </c>
      <c r="C436" s="112" t="s">
        <v>481</v>
      </c>
      <c r="D436" s="555">
        <v>22</v>
      </c>
      <c r="E436" s="410">
        <v>195.5</v>
      </c>
      <c r="F436" s="410">
        <v>4301</v>
      </c>
      <c r="G436" s="410">
        <f t="shared" si="6"/>
        <v>4301</v>
      </c>
      <c r="H436" s="404"/>
      <c r="I436" s="404"/>
      <c r="J436" s="411">
        <v>4301</v>
      </c>
      <c r="N436" s="219"/>
      <c r="O436" s="219"/>
      <c r="P436" s="219"/>
      <c r="Q436" s="219"/>
    </row>
    <row r="437" spans="1:17" s="17" customFormat="1" ht="36">
      <c r="A437" s="113">
        <v>296</v>
      </c>
      <c r="B437" s="384" t="s">
        <v>169</v>
      </c>
      <c r="C437" s="112" t="s">
        <v>482</v>
      </c>
      <c r="D437" s="555">
        <v>18</v>
      </c>
      <c r="E437" s="410">
        <v>172.5</v>
      </c>
      <c r="F437" s="410">
        <v>3105</v>
      </c>
      <c r="G437" s="410">
        <f t="shared" si="6"/>
        <v>3105</v>
      </c>
      <c r="H437" s="404"/>
      <c r="I437" s="404"/>
      <c r="J437" s="411">
        <v>3105</v>
      </c>
      <c r="N437" s="219"/>
      <c r="O437" s="219"/>
      <c r="P437" s="219"/>
      <c r="Q437" s="219"/>
    </row>
    <row r="438" spans="1:17" s="17" customFormat="1" ht="36">
      <c r="A438" s="113">
        <v>296</v>
      </c>
      <c r="B438" s="384" t="s">
        <v>169</v>
      </c>
      <c r="C438" s="112" t="s">
        <v>483</v>
      </c>
      <c r="D438" s="555">
        <v>6</v>
      </c>
      <c r="E438" s="410">
        <v>186.3</v>
      </c>
      <c r="F438" s="410">
        <v>1117.8</v>
      </c>
      <c r="G438" s="410">
        <f t="shared" si="6"/>
        <v>1117.8</v>
      </c>
      <c r="H438" s="404"/>
      <c r="I438" s="404"/>
      <c r="J438" s="411">
        <v>1117.8</v>
      </c>
      <c r="N438" s="219"/>
      <c r="O438" s="219"/>
      <c r="P438" s="219"/>
      <c r="Q438" s="219"/>
    </row>
    <row r="439" spans="1:17" s="17" customFormat="1" ht="36">
      <c r="A439" s="113">
        <v>296</v>
      </c>
      <c r="B439" s="384" t="s">
        <v>169</v>
      </c>
      <c r="C439" s="112" t="s">
        <v>484</v>
      </c>
      <c r="D439" s="555">
        <v>6</v>
      </c>
      <c r="E439" s="410">
        <v>138</v>
      </c>
      <c r="F439" s="410">
        <v>828</v>
      </c>
      <c r="G439" s="410">
        <f t="shared" si="6"/>
        <v>828</v>
      </c>
      <c r="H439" s="404"/>
      <c r="I439" s="404"/>
      <c r="J439" s="411">
        <v>828</v>
      </c>
      <c r="N439" s="219"/>
      <c r="O439" s="219"/>
      <c r="P439" s="219"/>
      <c r="Q439" s="219"/>
    </row>
    <row r="440" spans="1:17" s="17" customFormat="1" ht="36">
      <c r="A440" s="113">
        <v>296</v>
      </c>
      <c r="B440" s="384" t="s">
        <v>485</v>
      </c>
      <c r="C440" s="112" t="s">
        <v>486</v>
      </c>
      <c r="D440" s="555">
        <v>6</v>
      </c>
      <c r="E440" s="410">
        <v>138</v>
      </c>
      <c r="F440" s="410">
        <v>828</v>
      </c>
      <c r="G440" s="410">
        <f t="shared" si="6"/>
        <v>828</v>
      </c>
      <c r="H440" s="404"/>
      <c r="I440" s="404"/>
      <c r="J440" s="411">
        <v>828</v>
      </c>
      <c r="N440" s="219"/>
      <c r="O440" s="219"/>
      <c r="P440" s="219"/>
      <c r="Q440" s="219"/>
    </row>
    <row r="441" spans="1:17" s="17" customFormat="1" ht="24">
      <c r="A441" s="113">
        <v>296</v>
      </c>
      <c r="B441" s="384" t="s">
        <v>169</v>
      </c>
      <c r="C441" s="112" t="s">
        <v>853</v>
      </c>
      <c r="D441" s="555">
        <v>12</v>
      </c>
      <c r="E441" s="410">
        <v>172.5</v>
      </c>
      <c r="F441" s="410">
        <v>2070</v>
      </c>
      <c r="G441" s="410">
        <f t="shared" si="6"/>
        <v>2070</v>
      </c>
      <c r="H441" s="404"/>
      <c r="I441" s="404"/>
      <c r="J441" s="411">
        <v>2070</v>
      </c>
      <c r="N441" s="219"/>
      <c r="O441" s="219"/>
      <c r="P441" s="219"/>
      <c r="Q441" s="219"/>
    </row>
    <row r="442" spans="1:17" s="17" customFormat="1" ht="36">
      <c r="A442" s="113">
        <v>296</v>
      </c>
      <c r="B442" s="384" t="s">
        <v>169</v>
      </c>
      <c r="C442" s="112" t="s">
        <v>854</v>
      </c>
      <c r="D442" s="555">
        <v>12</v>
      </c>
      <c r="E442" s="410">
        <v>195.5</v>
      </c>
      <c r="F442" s="410">
        <v>2346</v>
      </c>
      <c r="G442" s="410">
        <f t="shared" si="6"/>
        <v>2346</v>
      </c>
      <c r="H442" s="404"/>
      <c r="I442" s="404"/>
      <c r="J442" s="411">
        <v>2346</v>
      </c>
      <c r="N442" s="219"/>
      <c r="O442" s="219"/>
      <c r="P442" s="219"/>
      <c r="Q442" s="219"/>
    </row>
    <row r="443" spans="1:17" s="17" customFormat="1" ht="24">
      <c r="A443" s="113">
        <v>296</v>
      </c>
      <c r="B443" s="384" t="s">
        <v>169</v>
      </c>
      <c r="C443" s="112" t="s">
        <v>855</v>
      </c>
      <c r="D443" s="555">
        <v>12</v>
      </c>
      <c r="E443" s="410">
        <v>195.5</v>
      </c>
      <c r="F443" s="410">
        <v>2346</v>
      </c>
      <c r="G443" s="410">
        <f t="shared" si="6"/>
        <v>2346</v>
      </c>
      <c r="H443" s="404"/>
      <c r="I443" s="404"/>
      <c r="J443" s="411">
        <v>2346</v>
      </c>
      <c r="N443" s="219"/>
      <c r="O443" s="219"/>
      <c r="P443" s="219"/>
      <c r="Q443" s="219"/>
    </row>
    <row r="444" spans="1:17" s="17" customFormat="1" ht="24">
      <c r="A444" s="113">
        <v>296</v>
      </c>
      <c r="B444" s="384" t="s">
        <v>169</v>
      </c>
      <c r="C444" s="112" t="s">
        <v>856</v>
      </c>
      <c r="D444" s="555">
        <v>12</v>
      </c>
      <c r="E444" s="410">
        <v>195.5</v>
      </c>
      <c r="F444" s="410">
        <v>2346</v>
      </c>
      <c r="G444" s="410">
        <f t="shared" si="6"/>
        <v>2346</v>
      </c>
      <c r="H444" s="404"/>
      <c r="I444" s="404"/>
      <c r="J444" s="411">
        <v>2346</v>
      </c>
      <c r="N444" s="219"/>
      <c r="O444" s="219"/>
      <c r="P444" s="219"/>
      <c r="Q444" s="219"/>
    </row>
    <row r="445" spans="1:17" s="17" customFormat="1" ht="36">
      <c r="A445" s="113">
        <v>296</v>
      </c>
      <c r="B445" s="384" t="s">
        <v>169</v>
      </c>
      <c r="C445" s="112" t="s">
        <v>487</v>
      </c>
      <c r="D445" s="555">
        <v>111</v>
      </c>
      <c r="E445" s="410">
        <v>115</v>
      </c>
      <c r="F445" s="410">
        <v>12765</v>
      </c>
      <c r="G445" s="410">
        <f t="shared" si="6"/>
        <v>12765</v>
      </c>
      <c r="H445" s="404"/>
      <c r="I445" s="404"/>
      <c r="J445" s="411">
        <v>12765</v>
      </c>
      <c r="N445" s="219"/>
      <c r="O445" s="219"/>
      <c r="P445" s="219"/>
      <c r="Q445" s="219"/>
    </row>
    <row r="446" spans="1:17" s="17" customFormat="1" ht="36">
      <c r="A446" s="113">
        <v>296</v>
      </c>
      <c r="B446" s="384" t="s">
        <v>169</v>
      </c>
      <c r="C446" s="112" t="s">
        <v>488</v>
      </c>
      <c r="D446" s="555">
        <v>52</v>
      </c>
      <c r="E446" s="410">
        <v>120.75</v>
      </c>
      <c r="F446" s="410">
        <v>6279</v>
      </c>
      <c r="G446" s="410">
        <f t="shared" si="6"/>
        <v>6279</v>
      </c>
      <c r="H446" s="404"/>
      <c r="I446" s="404"/>
      <c r="J446" s="411">
        <v>6279</v>
      </c>
      <c r="N446" s="219"/>
      <c r="O446" s="219"/>
      <c r="P446" s="219"/>
      <c r="Q446" s="219"/>
    </row>
    <row r="447" spans="1:17" s="17" customFormat="1" ht="24">
      <c r="A447" s="113">
        <v>296</v>
      </c>
      <c r="B447" s="384" t="s">
        <v>169</v>
      </c>
      <c r="C447" s="112" t="s">
        <v>489</v>
      </c>
      <c r="D447" s="555">
        <v>113.5</v>
      </c>
      <c r="E447" s="410">
        <v>184</v>
      </c>
      <c r="F447" s="410">
        <v>20884</v>
      </c>
      <c r="G447" s="410">
        <f t="shared" si="6"/>
        <v>20884</v>
      </c>
      <c r="H447" s="404"/>
      <c r="I447" s="404"/>
      <c r="J447" s="411">
        <v>20884</v>
      </c>
      <c r="N447" s="219"/>
      <c r="O447" s="219"/>
      <c r="P447" s="219"/>
      <c r="Q447" s="219"/>
    </row>
    <row r="448" spans="1:17" s="17" customFormat="1" ht="36">
      <c r="A448" s="113">
        <v>296</v>
      </c>
      <c r="B448" s="384" t="s">
        <v>169</v>
      </c>
      <c r="C448" s="112" t="s">
        <v>490</v>
      </c>
      <c r="D448" s="555">
        <v>114</v>
      </c>
      <c r="E448" s="410">
        <v>143.75</v>
      </c>
      <c r="F448" s="410">
        <v>16387.5</v>
      </c>
      <c r="G448" s="410">
        <f t="shared" si="6"/>
        <v>16387.5</v>
      </c>
      <c r="H448" s="404"/>
      <c r="I448" s="404"/>
      <c r="J448" s="411">
        <v>16387.5</v>
      </c>
      <c r="N448" s="219"/>
      <c r="O448" s="219"/>
      <c r="P448" s="219"/>
      <c r="Q448" s="219"/>
    </row>
    <row r="449" spans="1:17" s="17" customFormat="1" ht="24">
      <c r="A449" s="113">
        <v>296</v>
      </c>
      <c r="B449" s="384" t="s">
        <v>169</v>
      </c>
      <c r="C449" s="112" t="s">
        <v>828</v>
      </c>
      <c r="D449" s="555">
        <v>82</v>
      </c>
      <c r="E449" s="410">
        <v>120</v>
      </c>
      <c r="F449" s="410">
        <v>9840</v>
      </c>
      <c r="G449" s="410">
        <f t="shared" si="6"/>
        <v>9840</v>
      </c>
      <c r="H449" s="404"/>
      <c r="I449" s="404"/>
      <c r="J449" s="411">
        <v>9840</v>
      </c>
      <c r="N449" s="219"/>
      <c r="O449" s="219"/>
      <c r="P449" s="219"/>
      <c r="Q449" s="219"/>
    </row>
    <row r="450" spans="1:17" s="17" customFormat="1" ht="12.75">
      <c r="A450" s="113">
        <v>296</v>
      </c>
      <c r="B450" s="384" t="s">
        <v>169</v>
      </c>
      <c r="C450" s="112" t="s">
        <v>858</v>
      </c>
      <c r="D450" s="443">
        <v>12</v>
      </c>
      <c r="E450" s="410">
        <v>41.25</v>
      </c>
      <c r="F450" s="734">
        <v>495</v>
      </c>
      <c r="G450" s="410">
        <f t="shared" si="6"/>
        <v>495</v>
      </c>
      <c r="H450" s="735"/>
      <c r="I450" s="735"/>
      <c r="J450" s="411">
        <v>495</v>
      </c>
      <c r="N450" s="219"/>
      <c r="O450" s="219"/>
      <c r="P450" s="219"/>
      <c r="Q450" s="219"/>
    </row>
    <row r="451" spans="1:17" s="17" customFormat="1" ht="12.75">
      <c r="A451" s="113">
        <v>296</v>
      </c>
      <c r="B451" s="384" t="s">
        <v>169</v>
      </c>
      <c r="C451" s="112" t="s">
        <v>491</v>
      </c>
      <c r="D451" s="555">
        <v>152.75</v>
      </c>
      <c r="E451" s="410">
        <v>82.8</v>
      </c>
      <c r="F451" s="410">
        <v>12647.7</v>
      </c>
      <c r="G451" s="410">
        <f t="shared" si="6"/>
        <v>12647.7</v>
      </c>
      <c r="H451" s="404"/>
      <c r="I451" s="404"/>
      <c r="J451" s="411">
        <v>12647.7</v>
      </c>
      <c r="N451" s="219"/>
      <c r="O451" s="219"/>
      <c r="P451" s="219"/>
      <c r="Q451" s="219"/>
    </row>
    <row r="452" spans="1:17" s="17" customFormat="1" ht="24">
      <c r="A452" s="113">
        <v>296</v>
      </c>
      <c r="B452" s="384" t="s">
        <v>169</v>
      </c>
      <c r="C452" s="112" t="s">
        <v>492</v>
      </c>
      <c r="D452" s="555">
        <v>10</v>
      </c>
      <c r="E452" s="410">
        <v>149.5</v>
      </c>
      <c r="F452" s="410">
        <v>1495</v>
      </c>
      <c r="G452" s="410">
        <f t="shared" si="6"/>
        <v>1495</v>
      </c>
      <c r="H452" s="404"/>
      <c r="I452" s="404"/>
      <c r="J452" s="411">
        <v>1495</v>
      </c>
      <c r="N452" s="219"/>
      <c r="O452" s="219"/>
      <c r="P452" s="219"/>
      <c r="Q452" s="219"/>
    </row>
    <row r="453" spans="1:17" s="17" customFormat="1" ht="24">
      <c r="A453" s="113">
        <v>296</v>
      </c>
      <c r="B453" s="384" t="s">
        <v>169</v>
      </c>
      <c r="C453" s="112" t="s">
        <v>493</v>
      </c>
      <c r="D453" s="555">
        <v>10</v>
      </c>
      <c r="E453" s="410">
        <v>57.5</v>
      </c>
      <c r="F453" s="410">
        <v>575</v>
      </c>
      <c r="G453" s="410">
        <f t="shared" si="6"/>
        <v>575</v>
      </c>
      <c r="H453" s="404"/>
      <c r="I453" s="404"/>
      <c r="J453" s="411">
        <v>575</v>
      </c>
      <c r="N453" s="219"/>
      <c r="O453" s="219"/>
      <c r="P453" s="219"/>
      <c r="Q453" s="219"/>
    </row>
    <row r="454" spans="1:17" s="17" customFormat="1" ht="24">
      <c r="A454" s="113">
        <v>296</v>
      </c>
      <c r="B454" s="384" t="s">
        <v>169</v>
      </c>
      <c r="C454" s="112" t="s">
        <v>494</v>
      </c>
      <c r="D454" s="555">
        <v>15</v>
      </c>
      <c r="E454" s="410">
        <v>57.5</v>
      </c>
      <c r="F454" s="410">
        <v>862.5</v>
      </c>
      <c r="G454" s="410">
        <f t="shared" si="6"/>
        <v>862.5</v>
      </c>
      <c r="H454" s="404"/>
      <c r="I454" s="404"/>
      <c r="J454" s="411">
        <v>862.5</v>
      </c>
      <c r="N454" s="219"/>
      <c r="O454" s="219"/>
      <c r="P454" s="219"/>
      <c r="Q454" s="219"/>
    </row>
    <row r="455" spans="1:17" s="17" customFormat="1" ht="24">
      <c r="A455" s="113">
        <v>296</v>
      </c>
      <c r="B455" s="384" t="s">
        <v>169</v>
      </c>
      <c r="C455" s="112" t="s">
        <v>495</v>
      </c>
      <c r="D455" s="555">
        <v>208.1</v>
      </c>
      <c r="E455" s="410">
        <v>92</v>
      </c>
      <c r="F455" s="410">
        <v>19145.2</v>
      </c>
      <c r="G455" s="410">
        <f t="shared" si="6"/>
        <v>19145.2</v>
      </c>
      <c r="H455" s="404"/>
      <c r="I455" s="404"/>
      <c r="J455" s="411">
        <v>19145.2</v>
      </c>
      <c r="N455" s="219"/>
      <c r="O455" s="219"/>
      <c r="P455" s="219"/>
      <c r="Q455" s="219"/>
    </row>
    <row r="456" spans="1:17" s="17" customFormat="1" ht="12.75">
      <c r="A456" s="113">
        <v>296</v>
      </c>
      <c r="B456" s="384" t="s">
        <v>169</v>
      </c>
      <c r="C456" s="112" t="s">
        <v>654</v>
      </c>
      <c r="D456" s="555">
        <v>40</v>
      </c>
      <c r="E456" s="457">
        <v>95</v>
      </c>
      <c r="F456" s="451">
        <v>3800</v>
      </c>
      <c r="G456" s="451">
        <f t="shared" si="6"/>
        <v>3800</v>
      </c>
      <c r="H456" s="451"/>
      <c r="I456" s="451"/>
      <c r="J456" s="452">
        <v>3800</v>
      </c>
      <c r="N456" s="219"/>
      <c r="O456" s="219"/>
      <c r="P456" s="219"/>
      <c r="Q456" s="219"/>
    </row>
    <row r="457" spans="1:17" s="17" customFormat="1" ht="12.75">
      <c r="A457" s="113">
        <v>296</v>
      </c>
      <c r="B457" s="384" t="s">
        <v>169</v>
      </c>
      <c r="C457" s="112" t="s">
        <v>653</v>
      </c>
      <c r="D457" s="555">
        <v>75</v>
      </c>
      <c r="E457" s="457">
        <v>150</v>
      </c>
      <c r="F457" s="451">
        <v>11250</v>
      </c>
      <c r="G457" s="451">
        <f t="shared" si="6"/>
        <v>11250</v>
      </c>
      <c r="H457" s="451"/>
      <c r="I457" s="451"/>
      <c r="J457" s="452">
        <v>11250</v>
      </c>
      <c r="N457" s="219"/>
      <c r="O457" s="219"/>
      <c r="P457" s="219"/>
      <c r="Q457" s="219"/>
    </row>
    <row r="458" spans="1:17" s="17" customFormat="1" ht="12.75">
      <c r="A458" s="113">
        <v>296</v>
      </c>
      <c r="B458" s="384" t="s">
        <v>169</v>
      </c>
      <c r="C458" s="112" t="s">
        <v>652</v>
      </c>
      <c r="D458" s="555">
        <v>77</v>
      </c>
      <c r="E458" s="457">
        <v>225</v>
      </c>
      <c r="F458" s="451">
        <v>17325</v>
      </c>
      <c r="G458" s="451">
        <f t="shared" si="6"/>
        <v>17325</v>
      </c>
      <c r="H458" s="451"/>
      <c r="I458" s="451"/>
      <c r="J458" s="452">
        <v>17325</v>
      </c>
      <c r="N458" s="219"/>
      <c r="O458" s="219"/>
      <c r="P458" s="219"/>
      <c r="Q458" s="219"/>
    </row>
    <row r="459" spans="1:17" s="17" customFormat="1" ht="12.75">
      <c r="A459" s="113">
        <v>296</v>
      </c>
      <c r="B459" s="384" t="s">
        <v>169</v>
      </c>
      <c r="C459" s="112" t="s">
        <v>651</v>
      </c>
      <c r="D459" s="555">
        <v>30</v>
      </c>
      <c r="E459" s="457">
        <v>310.5</v>
      </c>
      <c r="F459" s="451">
        <v>9315</v>
      </c>
      <c r="G459" s="451">
        <f t="shared" si="6"/>
        <v>9315</v>
      </c>
      <c r="H459" s="451"/>
      <c r="I459" s="451"/>
      <c r="J459" s="452">
        <v>9315</v>
      </c>
      <c r="N459" s="219"/>
      <c r="O459" s="219"/>
      <c r="P459" s="219"/>
      <c r="Q459" s="219"/>
    </row>
    <row r="460" spans="1:17" s="17" customFormat="1" ht="12.75">
      <c r="A460" s="113">
        <v>296</v>
      </c>
      <c r="B460" s="384" t="s">
        <v>169</v>
      </c>
      <c r="C460" s="112" t="s">
        <v>115</v>
      </c>
      <c r="D460" s="555">
        <v>2</v>
      </c>
      <c r="E460" s="410">
        <v>800</v>
      </c>
      <c r="F460" s="410">
        <v>1600</v>
      </c>
      <c r="G460" s="410">
        <f t="shared" si="6"/>
        <v>1600</v>
      </c>
      <c r="H460" s="404"/>
      <c r="I460" s="404"/>
      <c r="J460" s="411">
        <v>1600</v>
      </c>
      <c r="N460" s="219"/>
      <c r="O460" s="219"/>
      <c r="P460" s="219"/>
      <c r="Q460" s="219"/>
    </row>
    <row r="461" spans="1:17" s="17" customFormat="1" ht="12.75">
      <c r="A461" s="113">
        <v>296</v>
      </c>
      <c r="B461" s="384" t="s">
        <v>169</v>
      </c>
      <c r="C461" s="112" t="s">
        <v>116</v>
      </c>
      <c r="D461" s="555">
        <v>4</v>
      </c>
      <c r="E461" s="410">
        <v>550</v>
      </c>
      <c r="F461" s="410">
        <v>2200</v>
      </c>
      <c r="G461" s="410">
        <f t="shared" si="6"/>
        <v>2200</v>
      </c>
      <c r="H461" s="404"/>
      <c r="I461" s="404"/>
      <c r="J461" s="411">
        <v>2200</v>
      </c>
      <c r="N461" s="219"/>
      <c r="O461" s="219"/>
      <c r="P461" s="219"/>
      <c r="Q461" s="219"/>
    </row>
    <row r="462" spans="1:17" s="17" customFormat="1" ht="12.75">
      <c r="A462" s="113">
        <v>296</v>
      </c>
      <c r="B462" s="384" t="s">
        <v>169</v>
      </c>
      <c r="C462" s="112" t="s">
        <v>117</v>
      </c>
      <c r="D462" s="555">
        <v>4</v>
      </c>
      <c r="E462" s="410">
        <v>550</v>
      </c>
      <c r="F462" s="410">
        <v>2200</v>
      </c>
      <c r="G462" s="410">
        <f aca="true" t="shared" si="7" ref="G462:G506">+F462</f>
        <v>2200</v>
      </c>
      <c r="H462" s="404"/>
      <c r="I462" s="404"/>
      <c r="J462" s="411">
        <v>2200</v>
      </c>
      <c r="N462" s="219"/>
      <c r="O462" s="219"/>
      <c r="P462" s="219"/>
      <c r="Q462" s="219"/>
    </row>
    <row r="463" spans="1:17" s="17" customFormat="1" ht="24">
      <c r="A463" s="113">
        <v>296</v>
      </c>
      <c r="B463" s="384" t="s">
        <v>169</v>
      </c>
      <c r="C463" s="112" t="s">
        <v>118</v>
      </c>
      <c r="D463" s="555">
        <v>6</v>
      </c>
      <c r="E463" s="410">
        <v>92</v>
      </c>
      <c r="F463" s="410">
        <v>552</v>
      </c>
      <c r="G463" s="410">
        <f t="shared" si="7"/>
        <v>552</v>
      </c>
      <c r="H463" s="404"/>
      <c r="I463" s="404"/>
      <c r="J463" s="411">
        <v>552</v>
      </c>
      <c r="N463" s="219"/>
      <c r="O463" s="219"/>
      <c r="P463" s="219"/>
      <c r="Q463" s="219"/>
    </row>
    <row r="464" spans="1:17" s="17" customFormat="1" ht="24">
      <c r="A464" s="113">
        <v>296</v>
      </c>
      <c r="B464" s="384" t="s">
        <v>169</v>
      </c>
      <c r="C464" s="112" t="s">
        <v>119</v>
      </c>
      <c r="D464" s="555">
        <v>2</v>
      </c>
      <c r="E464" s="410">
        <v>50</v>
      </c>
      <c r="F464" s="410">
        <v>100</v>
      </c>
      <c r="G464" s="410">
        <f t="shared" si="7"/>
        <v>100</v>
      </c>
      <c r="H464" s="404"/>
      <c r="I464" s="404"/>
      <c r="J464" s="411">
        <v>100</v>
      </c>
      <c r="N464" s="219"/>
      <c r="O464" s="219"/>
      <c r="P464" s="219"/>
      <c r="Q464" s="219"/>
    </row>
    <row r="465" spans="1:17" s="17" customFormat="1" ht="24">
      <c r="A465" s="113">
        <v>296</v>
      </c>
      <c r="B465" s="384" t="s">
        <v>169</v>
      </c>
      <c r="C465" s="112" t="s">
        <v>120</v>
      </c>
      <c r="D465" s="555">
        <v>2</v>
      </c>
      <c r="E465" s="410">
        <v>50</v>
      </c>
      <c r="F465" s="410">
        <v>100</v>
      </c>
      <c r="G465" s="410">
        <f t="shared" si="7"/>
        <v>100</v>
      </c>
      <c r="H465" s="404"/>
      <c r="I465" s="404"/>
      <c r="J465" s="411">
        <v>100</v>
      </c>
      <c r="N465" s="219"/>
      <c r="O465" s="219"/>
      <c r="P465" s="219"/>
      <c r="Q465" s="219"/>
    </row>
    <row r="466" spans="1:17" s="17" customFormat="1" ht="24">
      <c r="A466" s="113">
        <v>296</v>
      </c>
      <c r="B466" s="384" t="s">
        <v>169</v>
      </c>
      <c r="C466" s="112" t="s">
        <v>121</v>
      </c>
      <c r="D466" s="555">
        <v>2</v>
      </c>
      <c r="E466" s="410">
        <v>50</v>
      </c>
      <c r="F466" s="410">
        <v>100</v>
      </c>
      <c r="G466" s="410">
        <f t="shared" si="7"/>
        <v>100</v>
      </c>
      <c r="H466" s="404"/>
      <c r="I466" s="404"/>
      <c r="J466" s="411">
        <v>100</v>
      </c>
      <c r="N466" s="219"/>
      <c r="O466" s="219"/>
      <c r="P466" s="219"/>
      <c r="Q466" s="219"/>
    </row>
    <row r="467" spans="1:17" s="17" customFormat="1" ht="24">
      <c r="A467" s="113">
        <v>296</v>
      </c>
      <c r="B467" s="384" t="s">
        <v>169</v>
      </c>
      <c r="C467" s="112" t="s">
        <v>122</v>
      </c>
      <c r="D467" s="555">
        <v>2</v>
      </c>
      <c r="E467" s="410">
        <v>50</v>
      </c>
      <c r="F467" s="410">
        <v>100</v>
      </c>
      <c r="G467" s="410">
        <f t="shared" si="7"/>
        <v>100</v>
      </c>
      <c r="H467" s="404"/>
      <c r="I467" s="404"/>
      <c r="J467" s="411">
        <v>100</v>
      </c>
      <c r="N467" s="219"/>
      <c r="O467" s="219"/>
      <c r="P467" s="219"/>
      <c r="Q467" s="219"/>
    </row>
    <row r="468" spans="1:17" s="17" customFormat="1" ht="24">
      <c r="A468" s="113">
        <v>296</v>
      </c>
      <c r="B468" s="384" t="s">
        <v>169</v>
      </c>
      <c r="C468" s="112" t="s">
        <v>123</v>
      </c>
      <c r="D468" s="555">
        <v>2</v>
      </c>
      <c r="E468" s="410">
        <v>50</v>
      </c>
      <c r="F468" s="410">
        <v>100</v>
      </c>
      <c r="G468" s="410">
        <f t="shared" si="7"/>
        <v>100</v>
      </c>
      <c r="H468" s="404"/>
      <c r="I468" s="404"/>
      <c r="J468" s="411">
        <v>100</v>
      </c>
      <c r="N468" s="219"/>
      <c r="O468" s="219"/>
      <c r="P468" s="219"/>
      <c r="Q468" s="219"/>
    </row>
    <row r="469" spans="1:17" s="17" customFormat="1" ht="12.75">
      <c r="A469" s="113">
        <v>296</v>
      </c>
      <c r="B469" s="384" t="s">
        <v>169</v>
      </c>
      <c r="C469" s="112" t="s">
        <v>829</v>
      </c>
      <c r="D469" s="555">
        <v>4</v>
      </c>
      <c r="E469" s="410">
        <v>800</v>
      </c>
      <c r="F469" s="410">
        <v>3200</v>
      </c>
      <c r="G469" s="410">
        <f t="shared" si="7"/>
        <v>3200</v>
      </c>
      <c r="H469" s="404"/>
      <c r="I469" s="404"/>
      <c r="J469" s="411">
        <v>3200</v>
      </c>
      <c r="N469" s="219"/>
      <c r="O469" s="219"/>
      <c r="P469" s="219"/>
      <c r="Q469" s="219"/>
    </row>
    <row r="470" spans="1:17" s="17" customFormat="1" ht="12.75">
      <c r="A470" s="113">
        <v>296</v>
      </c>
      <c r="B470" s="384" t="s">
        <v>169</v>
      </c>
      <c r="C470" s="112" t="s">
        <v>830</v>
      </c>
      <c r="D470" s="555">
        <v>1</v>
      </c>
      <c r="E470" s="410">
        <v>600</v>
      </c>
      <c r="F470" s="410">
        <v>600</v>
      </c>
      <c r="G470" s="410">
        <f t="shared" si="7"/>
        <v>600</v>
      </c>
      <c r="H470" s="404"/>
      <c r="I470" s="404"/>
      <c r="J470" s="411">
        <v>600</v>
      </c>
      <c r="N470" s="219"/>
      <c r="O470" s="219"/>
      <c r="P470" s="219"/>
      <c r="Q470" s="219"/>
    </row>
    <row r="471" spans="1:17" s="17" customFormat="1" ht="12.75">
      <c r="A471" s="113">
        <v>296</v>
      </c>
      <c r="B471" s="394" t="s">
        <v>169</v>
      </c>
      <c r="C471" s="112" t="s">
        <v>88</v>
      </c>
      <c r="D471" s="555">
        <v>45</v>
      </c>
      <c r="E471" s="410">
        <v>1273.2666666666667</v>
      </c>
      <c r="F471" s="410">
        <v>57297</v>
      </c>
      <c r="G471" s="410">
        <f t="shared" si="7"/>
        <v>57297</v>
      </c>
      <c r="H471" s="404"/>
      <c r="I471" s="404"/>
      <c r="J471" s="411">
        <v>57297</v>
      </c>
      <c r="N471" s="219"/>
      <c r="O471" s="219"/>
      <c r="P471" s="219"/>
      <c r="Q471" s="219"/>
    </row>
    <row r="472" spans="1:17" s="17" customFormat="1" ht="12.75">
      <c r="A472" s="113">
        <v>296</v>
      </c>
      <c r="B472" s="394" t="s">
        <v>169</v>
      </c>
      <c r="C472" s="112" t="s">
        <v>81</v>
      </c>
      <c r="D472" s="555">
        <v>72</v>
      </c>
      <c r="E472" s="410">
        <v>200</v>
      </c>
      <c r="F472" s="410">
        <v>14400</v>
      </c>
      <c r="G472" s="410">
        <f t="shared" si="7"/>
        <v>14400</v>
      </c>
      <c r="H472" s="404"/>
      <c r="I472" s="404"/>
      <c r="J472" s="411">
        <v>14400</v>
      </c>
      <c r="N472" s="219"/>
      <c r="O472" s="219"/>
      <c r="P472" s="219"/>
      <c r="Q472" s="219"/>
    </row>
    <row r="473" spans="1:17" s="17" customFormat="1" ht="12.75">
      <c r="A473" s="113">
        <v>296</v>
      </c>
      <c r="B473" s="394" t="s">
        <v>175</v>
      </c>
      <c r="C473" s="112" t="s">
        <v>82</v>
      </c>
      <c r="D473" s="555">
        <v>240</v>
      </c>
      <c r="E473" s="410">
        <v>40</v>
      </c>
      <c r="F473" s="410">
        <v>9600</v>
      </c>
      <c r="G473" s="410">
        <f t="shared" si="7"/>
        <v>9600</v>
      </c>
      <c r="H473" s="404"/>
      <c r="I473" s="404"/>
      <c r="J473" s="411">
        <v>9600</v>
      </c>
      <c r="N473" s="219"/>
      <c r="O473" s="219"/>
      <c r="P473" s="219"/>
      <c r="Q473" s="219"/>
    </row>
    <row r="474" spans="1:17" s="17" customFormat="1" ht="24">
      <c r="A474" s="113">
        <v>296</v>
      </c>
      <c r="B474" s="384" t="s">
        <v>169</v>
      </c>
      <c r="C474" s="112" t="s">
        <v>496</v>
      </c>
      <c r="D474" s="555">
        <v>194</v>
      </c>
      <c r="E474" s="410">
        <v>289.8</v>
      </c>
      <c r="F474" s="410">
        <v>56221.2</v>
      </c>
      <c r="G474" s="410">
        <f t="shared" si="7"/>
        <v>56221.2</v>
      </c>
      <c r="H474" s="404"/>
      <c r="I474" s="404"/>
      <c r="J474" s="411">
        <v>56221.2</v>
      </c>
      <c r="N474" s="219"/>
      <c r="O474" s="219"/>
      <c r="P474" s="219"/>
      <c r="Q474" s="219"/>
    </row>
    <row r="475" spans="1:17" s="17" customFormat="1" ht="24">
      <c r="A475" s="113">
        <v>296</v>
      </c>
      <c r="B475" s="384" t="s">
        <v>169</v>
      </c>
      <c r="C475" s="112" t="s">
        <v>497</v>
      </c>
      <c r="D475" s="555">
        <v>94</v>
      </c>
      <c r="E475" s="410">
        <v>345</v>
      </c>
      <c r="F475" s="410">
        <v>32430</v>
      </c>
      <c r="G475" s="410">
        <f t="shared" si="7"/>
        <v>32430</v>
      </c>
      <c r="H475" s="404"/>
      <c r="I475" s="404"/>
      <c r="J475" s="411">
        <v>32430</v>
      </c>
      <c r="N475" s="219"/>
      <c r="O475" s="219"/>
      <c r="P475" s="219"/>
      <c r="Q475" s="219"/>
    </row>
    <row r="476" spans="1:17" s="17" customFormat="1" ht="24">
      <c r="A476" s="113">
        <v>296</v>
      </c>
      <c r="B476" s="384" t="s">
        <v>169</v>
      </c>
      <c r="C476" s="112" t="s">
        <v>498</v>
      </c>
      <c r="D476" s="555">
        <v>42</v>
      </c>
      <c r="E476" s="410">
        <v>408.25</v>
      </c>
      <c r="F476" s="410">
        <v>17146.5</v>
      </c>
      <c r="G476" s="410">
        <f t="shared" si="7"/>
        <v>17146.5</v>
      </c>
      <c r="H476" s="404"/>
      <c r="I476" s="404"/>
      <c r="J476" s="411">
        <v>17146.5</v>
      </c>
      <c r="N476" s="219"/>
      <c r="O476" s="219"/>
      <c r="P476" s="219"/>
      <c r="Q476" s="219"/>
    </row>
    <row r="477" spans="1:17" s="17" customFormat="1" ht="12.75">
      <c r="A477" s="113">
        <v>296</v>
      </c>
      <c r="B477" s="384" t="s">
        <v>169</v>
      </c>
      <c r="C477" s="112" t="s">
        <v>701</v>
      </c>
      <c r="D477" s="555">
        <v>6</v>
      </c>
      <c r="E477" s="410">
        <v>360</v>
      </c>
      <c r="F477" s="410">
        <v>2160</v>
      </c>
      <c r="G477" s="410">
        <f t="shared" si="7"/>
        <v>2160</v>
      </c>
      <c r="H477" s="404"/>
      <c r="I477" s="404"/>
      <c r="J477" s="411">
        <v>2160</v>
      </c>
      <c r="N477" s="219"/>
      <c r="O477" s="219"/>
      <c r="P477" s="219"/>
      <c r="Q477" s="219"/>
    </row>
    <row r="478" spans="1:17" s="17" customFormat="1" ht="24">
      <c r="A478" s="113">
        <v>296</v>
      </c>
      <c r="B478" s="384" t="s">
        <v>169</v>
      </c>
      <c r="C478" s="112" t="s">
        <v>499</v>
      </c>
      <c r="D478" s="555">
        <v>5</v>
      </c>
      <c r="E478" s="410">
        <v>621</v>
      </c>
      <c r="F478" s="410">
        <v>3105</v>
      </c>
      <c r="G478" s="410">
        <f t="shared" si="7"/>
        <v>3105</v>
      </c>
      <c r="H478" s="404"/>
      <c r="I478" s="404"/>
      <c r="J478" s="411">
        <v>3105</v>
      </c>
      <c r="N478" s="219"/>
      <c r="O478" s="219"/>
      <c r="P478" s="219"/>
      <c r="Q478" s="219"/>
    </row>
    <row r="479" spans="1:17" s="17" customFormat="1" ht="24">
      <c r="A479" s="113">
        <v>296</v>
      </c>
      <c r="B479" s="384" t="s">
        <v>169</v>
      </c>
      <c r="C479" s="112" t="s">
        <v>42</v>
      </c>
      <c r="D479" s="555">
        <v>12</v>
      </c>
      <c r="E479" s="410">
        <v>480</v>
      </c>
      <c r="F479" s="410">
        <v>5760</v>
      </c>
      <c r="G479" s="410">
        <f t="shared" si="7"/>
        <v>5760</v>
      </c>
      <c r="H479" s="404"/>
      <c r="I479" s="404"/>
      <c r="J479" s="411">
        <v>5760</v>
      </c>
      <c r="N479" s="219"/>
      <c r="O479" s="219"/>
      <c r="P479" s="219"/>
      <c r="Q479" s="219"/>
    </row>
    <row r="480" spans="1:17" s="17" customFormat="1" ht="24">
      <c r="A480" s="113">
        <v>296</v>
      </c>
      <c r="B480" s="384" t="s">
        <v>169</v>
      </c>
      <c r="C480" s="112" t="s">
        <v>500</v>
      </c>
      <c r="D480" s="555">
        <v>7</v>
      </c>
      <c r="E480" s="410">
        <v>747.5</v>
      </c>
      <c r="F480" s="410">
        <v>5232.5</v>
      </c>
      <c r="G480" s="410">
        <f t="shared" si="7"/>
        <v>5232.5</v>
      </c>
      <c r="H480" s="404"/>
      <c r="I480" s="404"/>
      <c r="J480" s="411">
        <v>5232.5</v>
      </c>
      <c r="N480" s="219"/>
      <c r="O480" s="219"/>
      <c r="P480" s="219"/>
      <c r="Q480" s="219"/>
    </row>
    <row r="481" spans="1:17" s="17" customFormat="1" ht="24">
      <c r="A481" s="113">
        <v>296</v>
      </c>
      <c r="B481" s="384" t="s">
        <v>169</v>
      </c>
      <c r="C481" s="112" t="s">
        <v>860</v>
      </c>
      <c r="D481" s="555">
        <v>12</v>
      </c>
      <c r="E481" s="410">
        <v>431.25</v>
      </c>
      <c r="F481" s="410">
        <v>5175</v>
      </c>
      <c r="G481" s="410">
        <f t="shared" si="7"/>
        <v>5175</v>
      </c>
      <c r="H481" s="404"/>
      <c r="I481" s="404"/>
      <c r="J481" s="411">
        <v>5175</v>
      </c>
      <c r="N481" s="219"/>
      <c r="O481" s="219"/>
      <c r="P481" s="219"/>
      <c r="Q481" s="219"/>
    </row>
    <row r="482" spans="1:17" s="17" customFormat="1" ht="24">
      <c r="A482" s="113">
        <v>296</v>
      </c>
      <c r="B482" s="384" t="s">
        <v>169</v>
      </c>
      <c r="C482" s="112" t="s">
        <v>501</v>
      </c>
      <c r="D482" s="555">
        <v>12</v>
      </c>
      <c r="E482" s="410">
        <v>465.75</v>
      </c>
      <c r="F482" s="410">
        <v>5589</v>
      </c>
      <c r="G482" s="410">
        <f t="shared" si="7"/>
        <v>5589</v>
      </c>
      <c r="H482" s="404"/>
      <c r="I482" s="404"/>
      <c r="J482" s="411">
        <v>5589</v>
      </c>
      <c r="N482" s="219"/>
      <c r="O482" s="219"/>
      <c r="P482" s="219"/>
      <c r="Q482" s="219"/>
    </row>
    <row r="483" spans="1:17" s="17" customFormat="1" ht="24">
      <c r="A483" s="113">
        <v>296</v>
      </c>
      <c r="B483" s="384" t="s">
        <v>169</v>
      </c>
      <c r="C483" s="112" t="s">
        <v>502</v>
      </c>
      <c r="D483" s="555">
        <v>12</v>
      </c>
      <c r="E483" s="410">
        <v>465.75</v>
      </c>
      <c r="F483" s="410">
        <v>5589</v>
      </c>
      <c r="G483" s="410">
        <f t="shared" si="7"/>
        <v>5589</v>
      </c>
      <c r="H483" s="404"/>
      <c r="I483" s="404"/>
      <c r="J483" s="411">
        <v>5589</v>
      </c>
      <c r="N483" s="219"/>
      <c r="O483" s="219"/>
      <c r="P483" s="219"/>
      <c r="Q483" s="219"/>
    </row>
    <row r="484" spans="1:17" s="17" customFormat="1" ht="24">
      <c r="A484" s="113">
        <v>296</v>
      </c>
      <c r="B484" s="384" t="s">
        <v>169</v>
      </c>
      <c r="C484" s="112" t="s">
        <v>503</v>
      </c>
      <c r="D484" s="555">
        <v>12</v>
      </c>
      <c r="E484" s="410">
        <v>465.75</v>
      </c>
      <c r="F484" s="410">
        <v>5589</v>
      </c>
      <c r="G484" s="410">
        <f t="shared" si="7"/>
        <v>5589</v>
      </c>
      <c r="H484" s="404"/>
      <c r="I484" s="404"/>
      <c r="J484" s="411">
        <v>5589</v>
      </c>
      <c r="N484" s="219"/>
      <c r="O484" s="219"/>
      <c r="P484" s="219"/>
      <c r="Q484" s="219"/>
    </row>
    <row r="485" spans="1:17" s="17" customFormat="1" ht="24">
      <c r="A485" s="113">
        <v>296</v>
      </c>
      <c r="B485" s="384" t="s">
        <v>169</v>
      </c>
      <c r="C485" s="112" t="s">
        <v>504</v>
      </c>
      <c r="D485" s="555">
        <v>8</v>
      </c>
      <c r="E485" s="410">
        <v>713</v>
      </c>
      <c r="F485" s="410">
        <v>5704</v>
      </c>
      <c r="G485" s="410">
        <f t="shared" si="7"/>
        <v>5704</v>
      </c>
      <c r="H485" s="404"/>
      <c r="I485" s="404"/>
      <c r="J485" s="411">
        <v>5704</v>
      </c>
      <c r="N485" s="219"/>
      <c r="O485" s="219"/>
      <c r="P485" s="219"/>
      <c r="Q485" s="219"/>
    </row>
    <row r="486" spans="1:17" s="17" customFormat="1" ht="24">
      <c r="A486" s="113">
        <v>296</v>
      </c>
      <c r="B486" s="384" t="s">
        <v>169</v>
      </c>
      <c r="C486" s="112" t="s">
        <v>505</v>
      </c>
      <c r="D486" s="555">
        <v>74</v>
      </c>
      <c r="E486" s="410">
        <v>333.5</v>
      </c>
      <c r="F486" s="410">
        <v>24679</v>
      </c>
      <c r="G486" s="410">
        <f t="shared" si="7"/>
        <v>24679</v>
      </c>
      <c r="H486" s="404"/>
      <c r="I486" s="404"/>
      <c r="J486" s="411">
        <v>24679</v>
      </c>
      <c r="N486" s="219"/>
      <c r="O486" s="219"/>
      <c r="P486" s="219"/>
      <c r="Q486" s="219"/>
    </row>
    <row r="487" spans="1:17" s="17" customFormat="1" ht="24">
      <c r="A487" s="724">
        <v>296</v>
      </c>
      <c r="B487" s="384" t="s">
        <v>169</v>
      </c>
      <c r="C487" s="112" t="s">
        <v>861</v>
      </c>
      <c r="D487" s="727">
        <v>12</v>
      </c>
      <c r="E487" s="736">
        <v>370</v>
      </c>
      <c r="F487" s="737">
        <v>4440</v>
      </c>
      <c r="G487" s="737">
        <f t="shared" si="7"/>
        <v>4440</v>
      </c>
      <c r="H487" s="735"/>
      <c r="I487" s="735"/>
      <c r="J487" s="411">
        <v>4440</v>
      </c>
      <c r="N487" s="219"/>
      <c r="O487" s="219"/>
      <c r="P487" s="219"/>
      <c r="Q487" s="219"/>
    </row>
    <row r="488" spans="1:17" s="17" customFormat="1" ht="24">
      <c r="A488" s="113">
        <v>296</v>
      </c>
      <c r="B488" s="384" t="s">
        <v>169</v>
      </c>
      <c r="C488" s="112" t="s">
        <v>506</v>
      </c>
      <c r="D488" s="555">
        <v>61</v>
      </c>
      <c r="E488" s="410">
        <v>92</v>
      </c>
      <c r="F488" s="410">
        <v>5612</v>
      </c>
      <c r="G488" s="410">
        <f t="shared" si="7"/>
        <v>5612</v>
      </c>
      <c r="H488" s="404"/>
      <c r="I488" s="404"/>
      <c r="J488" s="411">
        <v>5612</v>
      </c>
      <c r="N488" s="219"/>
      <c r="O488" s="219"/>
      <c r="P488" s="219"/>
      <c r="Q488" s="219"/>
    </row>
    <row r="489" spans="1:17" s="17" customFormat="1" ht="12.75">
      <c r="A489" s="113">
        <v>296</v>
      </c>
      <c r="B489" s="384" t="s">
        <v>169</v>
      </c>
      <c r="C489" s="391" t="s">
        <v>507</v>
      </c>
      <c r="D489" s="555">
        <v>26</v>
      </c>
      <c r="E489" s="410">
        <v>208.495</v>
      </c>
      <c r="F489" s="410">
        <v>5420.87</v>
      </c>
      <c r="G489" s="410">
        <f t="shared" si="7"/>
        <v>5420.87</v>
      </c>
      <c r="H489" s="404"/>
      <c r="I489" s="404"/>
      <c r="J489" s="411">
        <v>5420.87</v>
      </c>
      <c r="N489" s="219"/>
      <c r="O489" s="219"/>
      <c r="P489" s="219"/>
      <c r="Q489" s="219"/>
    </row>
    <row r="490" spans="1:17" s="17" customFormat="1" ht="24">
      <c r="A490" s="113">
        <v>296</v>
      </c>
      <c r="B490" s="384" t="s">
        <v>169</v>
      </c>
      <c r="C490" s="112" t="s">
        <v>508</v>
      </c>
      <c r="D490" s="555">
        <v>21</v>
      </c>
      <c r="E490" s="410">
        <v>644</v>
      </c>
      <c r="F490" s="410">
        <v>13524</v>
      </c>
      <c r="G490" s="410">
        <f t="shared" si="7"/>
        <v>13524</v>
      </c>
      <c r="H490" s="404"/>
      <c r="I490" s="404"/>
      <c r="J490" s="411">
        <v>13524</v>
      </c>
      <c r="N490" s="219"/>
      <c r="O490" s="219"/>
      <c r="P490" s="219"/>
      <c r="Q490" s="219"/>
    </row>
    <row r="491" spans="1:17" s="17" customFormat="1" ht="24">
      <c r="A491" s="113">
        <v>296</v>
      </c>
      <c r="B491" s="384" t="s">
        <v>169</v>
      </c>
      <c r="C491" s="112" t="s">
        <v>509</v>
      </c>
      <c r="D491" s="555">
        <v>19</v>
      </c>
      <c r="E491" s="410">
        <v>920</v>
      </c>
      <c r="F491" s="410">
        <v>17480</v>
      </c>
      <c r="G491" s="410">
        <f t="shared" si="7"/>
        <v>17480</v>
      </c>
      <c r="H491" s="404"/>
      <c r="I491" s="404"/>
      <c r="J491" s="411">
        <v>17480</v>
      </c>
      <c r="N491" s="219"/>
      <c r="O491" s="219"/>
      <c r="P491" s="219"/>
      <c r="Q491" s="219"/>
    </row>
    <row r="492" spans="1:17" s="17" customFormat="1" ht="24">
      <c r="A492" s="113">
        <v>296</v>
      </c>
      <c r="B492" s="384" t="s">
        <v>169</v>
      </c>
      <c r="C492" s="112" t="s">
        <v>510</v>
      </c>
      <c r="D492" s="555">
        <v>19</v>
      </c>
      <c r="E492" s="410">
        <v>920</v>
      </c>
      <c r="F492" s="410">
        <v>17480</v>
      </c>
      <c r="G492" s="410">
        <f t="shared" si="7"/>
        <v>17480</v>
      </c>
      <c r="H492" s="404"/>
      <c r="I492" s="404"/>
      <c r="J492" s="411">
        <v>17480</v>
      </c>
      <c r="N492" s="219"/>
      <c r="O492" s="219"/>
      <c r="P492" s="219"/>
      <c r="Q492" s="219"/>
    </row>
    <row r="493" spans="1:17" s="17" customFormat="1" ht="24">
      <c r="A493" s="113">
        <v>296</v>
      </c>
      <c r="B493" s="384" t="s">
        <v>169</v>
      </c>
      <c r="C493" s="112" t="s">
        <v>511</v>
      </c>
      <c r="D493" s="555">
        <v>19</v>
      </c>
      <c r="E493" s="410">
        <v>920</v>
      </c>
      <c r="F493" s="410">
        <v>17480</v>
      </c>
      <c r="G493" s="410">
        <f t="shared" si="7"/>
        <v>17480</v>
      </c>
      <c r="H493" s="404"/>
      <c r="I493" s="404"/>
      <c r="J493" s="411">
        <v>17480</v>
      </c>
      <c r="N493" s="219"/>
      <c r="O493" s="219"/>
      <c r="P493" s="219"/>
      <c r="Q493" s="219"/>
    </row>
    <row r="494" spans="1:17" s="17" customFormat="1" ht="24">
      <c r="A494" s="113">
        <v>296</v>
      </c>
      <c r="B494" s="384" t="s">
        <v>169</v>
      </c>
      <c r="C494" s="112" t="s">
        <v>512</v>
      </c>
      <c r="D494" s="555">
        <v>15</v>
      </c>
      <c r="E494" s="410">
        <v>690</v>
      </c>
      <c r="F494" s="410">
        <v>10350</v>
      </c>
      <c r="G494" s="410">
        <f t="shared" si="7"/>
        <v>10350</v>
      </c>
      <c r="H494" s="404"/>
      <c r="I494" s="404"/>
      <c r="J494" s="411">
        <v>10350</v>
      </c>
      <c r="N494" s="219"/>
      <c r="O494" s="219"/>
      <c r="P494" s="219"/>
      <c r="Q494" s="219"/>
    </row>
    <row r="495" spans="1:17" s="17" customFormat="1" ht="24">
      <c r="A495" s="113">
        <v>296</v>
      </c>
      <c r="B495" s="384" t="s">
        <v>169</v>
      </c>
      <c r="C495" s="112" t="s">
        <v>513</v>
      </c>
      <c r="D495" s="555">
        <v>30</v>
      </c>
      <c r="E495" s="410">
        <v>1322.5</v>
      </c>
      <c r="F495" s="410">
        <v>39675</v>
      </c>
      <c r="G495" s="410">
        <f t="shared" si="7"/>
        <v>39675</v>
      </c>
      <c r="H495" s="404"/>
      <c r="I495" s="404"/>
      <c r="J495" s="411">
        <v>39675</v>
      </c>
      <c r="N495" s="219"/>
      <c r="O495" s="219"/>
      <c r="P495" s="219"/>
      <c r="Q495" s="219"/>
    </row>
    <row r="496" spans="1:17" s="17" customFormat="1" ht="12.75">
      <c r="A496" s="113">
        <v>296</v>
      </c>
      <c r="B496" s="384" t="s">
        <v>169</v>
      </c>
      <c r="C496" s="112" t="s">
        <v>514</v>
      </c>
      <c r="D496" s="555">
        <v>4</v>
      </c>
      <c r="E496" s="410">
        <v>433</v>
      </c>
      <c r="F496" s="410">
        <v>1732</v>
      </c>
      <c r="G496" s="410">
        <f t="shared" si="7"/>
        <v>1732</v>
      </c>
      <c r="H496" s="404"/>
      <c r="I496" s="404"/>
      <c r="J496" s="411">
        <v>1732</v>
      </c>
      <c r="N496" s="219"/>
      <c r="O496" s="219"/>
      <c r="P496" s="219"/>
      <c r="Q496" s="219"/>
    </row>
    <row r="497" spans="1:17" s="17" customFormat="1" ht="12.75">
      <c r="A497" s="18" t="s">
        <v>515</v>
      </c>
      <c r="B497" s="125"/>
      <c r="C497" s="16"/>
      <c r="D497" s="693"/>
      <c r="E497" s="412"/>
      <c r="F497" s="412">
        <f>SUM(F409:F496)</f>
        <v>669441.43125</v>
      </c>
      <c r="G497" s="412"/>
      <c r="H497" s="404"/>
      <c r="I497" s="404"/>
      <c r="J497" s="413">
        <v>669441.43125</v>
      </c>
      <c r="N497" s="219"/>
      <c r="O497" s="219"/>
      <c r="P497" s="219"/>
      <c r="Q497" s="219"/>
    </row>
    <row r="498" spans="1:17" s="17" customFormat="1" ht="12.75">
      <c r="A498" s="113">
        <v>299</v>
      </c>
      <c r="B498" s="384" t="s">
        <v>169</v>
      </c>
      <c r="C498" s="112" t="s">
        <v>516</v>
      </c>
      <c r="D498" s="555">
        <v>87.98</v>
      </c>
      <c r="E498" s="410">
        <v>34.5</v>
      </c>
      <c r="F498" s="410">
        <v>3035.31</v>
      </c>
      <c r="G498" s="410">
        <f t="shared" si="7"/>
        <v>3035.31</v>
      </c>
      <c r="H498" s="404"/>
      <c r="I498" s="404"/>
      <c r="J498" s="411">
        <v>3035.31</v>
      </c>
      <c r="N498" s="219"/>
      <c r="O498" s="219"/>
      <c r="P498" s="219"/>
      <c r="Q498" s="219"/>
    </row>
    <row r="499" spans="1:17" s="17" customFormat="1" ht="12.75">
      <c r="A499" s="113">
        <v>299</v>
      </c>
      <c r="B499" s="384" t="s">
        <v>125</v>
      </c>
      <c r="C499" s="112" t="s">
        <v>738</v>
      </c>
      <c r="D499" s="555">
        <v>1</v>
      </c>
      <c r="E499" s="410">
        <v>10</v>
      </c>
      <c r="F499" s="410">
        <v>10</v>
      </c>
      <c r="G499" s="410">
        <f t="shared" si="7"/>
        <v>10</v>
      </c>
      <c r="H499" s="404"/>
      <c r="I499" s="404"/>
      <c r="J499" s="411">
        <v>10</v>
      </c>
      <c r="N499" s="219"/>
      <c r="O499" s="219"/>
      <c r="P499" s="219"/>
      <c r="Q499" s="219"/>
    </row>
    <row r="500" spans="1:17" s="17" customFormat="1" ht="12.75">
      <c r="A500" s="113">
        <v>299</v>
      </c>
      <c r="B500" s="384" t="s">
        <v>169</v>
      </c>
      <c r="C500" s="112" t="s">
        <v>517</v>
      </c>
      <c r="D500" s="555">
        <v>60.39</v>
      </c>
      <c r="E500" s="410">
        <v>28.75</v>
      </c>
      <c r="F500" s="410">
        <v>1736.2125</v>
      </c>
      <c r="G500" s="410">
        <f t="shared" si="7"/>
        <v>1736.2125</v>
      </c>
      <c r="H500" s="404"/>
      <c r="I500" s="404"/>
      <c r="J500" s="411">
        <v>1736.2125</v>
      </c>
      <c r="N500" s="219"/>
      <c r="O500" s="219"/>
      <c r="P500" s="219"/>
      <c r="Q500" s="219"/>
    </row>
    <row r="501" spans="1:17" s="17" customFormat="1" ht="12.75">
      <c r="A501" s="113">
        <v>299</v>
      </c>
      <c r="B501" s="384" t="s">
        <v>169</v>
      </c>
      <c r="C501" s="112" t="s">
        <v>518</v>
      </c>
      <c r="D501" s="555">
        <v>347.84</v>
      </c>
      <c r="E501" s="410">
        <v>40.25</v>
      </c>
      <c r="F501" s="410">
        <v>14000.56</v>
      </c>
      <c r="G501" s="410">
        <f t="shared" si="7"/>
        <v>14000.56</v>
      </c>
      <c r="H501" s="404"/>
      <c r="I501" s="404"/>
      <c r="J501" s="411">
        <v>14000.56</v>
      </c>
      <c r="N501" s="219"/>
      <c r="O501" s="219"/>
      <c r="P501" s="219"/>
      <c r="Q501" s="219"/>
    </row>
    <row r="502" spans="1:17" s="17" customFormat="1" ht="12.75">
      <c r="A502" s="113">
        <v>299</v>
      </c>
      <c r="B502" s="384" t="s">
        <v>169</v>
      </c>
      <c r="C502" s="112" t="s">
        <v>519</v>
      </c>
      <c r="D502" s="555">
        <v>1</v>
      </c>
      <c r="E502" s="410">
        <v>92</v>
      </c>
      <c r="F502" s="410">
        <v>92</v>
      </c>
      <c r="G502" s="410">
        <f t="shared" si="7"/>
        <v>92</v>
      </c>
      <c r="H502" s="404"/>
      <c r="I502" s="404"/>
      <c r="J502" s="411">
        <v>92</v>
      </c>
      <c r="N502" s="219"/>
      <c r="O502" s="219"/>
      <c r="P502" s="219"/>
      <c r="Q502" s="219"/>
    </row>
    <row r="503" spans="1:17" s="17" customFormat="1" ht="12.75">
      <c r="A503" s="113">
        <v>299</v>
      </c>
      <c r="B503" s="384" t="s">
        <v>169</v>
      </c>
      <c r="C503" s="112" t="s">
        <v>702</v>
      </c>
      <c r="D503" s="555">
        <v>1474</v>
      </c>
      <c r="E503" s="410">
        <v>2</v>
      </c>
      <c r="F503" s="410">
        <v>2948</v>
      </c>
      <c r="G503" s="410">
        <f t="shared" si="7"/>
        <v>2948</v>
      </c>
      <c r="H503" s="404"/>
      <c r="I503" s="404"/>
      <c r="J503" s="411">
        <v>2948</v>
      </c>
      <c r="N503" s="219"/>
      <c r="O503" s="219"/>
      <c r="P503" s="219"/>
      <c r="Q503" s="219"/>
    </row>
    <row r="504" spans="1:17" s="17" customFormat="1" ht="12.75">
      <c r="A504" s="113">
        <v>299</v>
      </c>
      <c r="B504" s="384" t="s">
        <v>169</v>
      </c>
      <c r="C504" s="112" t="s">
        <v>520</v>
      </c>
      <c r="D504" s="555">
        <v>6</v>
      </c>
      <c r="E504" s="410">
        <v>230</v>
      </c>
      <c r="F504" s="410">
        <v>1380</v>
      </c>
      <c r="G504" s="410">
        <f t="shared" si="7"/>
        <v>1380</v>
      </c>
      <c r="H504" s="404"/>
      <c r="I504" s="404"/>
      <c r="J504" s="411">
        <v>1380</v>
      </c>
      <c r="N504" s="219"/>
      <c r="O504" s="219"/>
      <c r="P504" s="219"/>
      <c r="Q504" s="219"/>
    </row>
    <row r="505" spans="1:17" s="17" customFormat="1" ht="12.75">
      <c r="A505" s="113">
        <v>299</v>
      </c>
      <c r="B505" s="384" t="s">
        <v>169</v>
      </c>
      <c r="C505" s="112" t="s">
        <v>521</v>
      </c>
      <c r="D505" s="555">
        <v>553.49</v>
      </c>
      <c r="E505" s="410">
        <v>8.05</v>
      </c>
      <c r="F505" s="410">
        <v>4455.5945</v>
      </c>
      <c r="G505" s="410">
        <f t="shared" si="7"/>
        <v>4455.5945</v>
      </c>
      <c r="H505" s="404"/>
      <c r="I505" s="404"/>
      <c r="J505" s="411">
        <v>4455.5945</v>
      </c>
      <c r="N505" s="219"/>
      <c r="O505" s="219"/>
      <c r="P505" s="219"/>
      <c r="Q505" s="219"/>
    </row>
    <row r="506" spans="1:17" s="20" customFormat="1" ht="12.75">
      <c r="A506" s="113">
        <v>299</v>
      </c>
      <c r="B506" s="384" t="s">
        <v>169</v>
      </c>
      <c r="C506" s="112" t="s">
        <v>522</v>
      </c>
      <c r="D506" s="555">
        <v>22.1</v>
      </c>
      <c r="E506" s="410">
        <v>150</v>
      </c>
      <c r="F506" s="410">
        <v>3315</v>
      </c>
      <c r="G506" s="410">
        <f t="shared" si="7"/>
        <v>3315</v>
      </c>
      <c r="H506" s="528"/>
      <c r="I506" s="528"/>
      <c r="J506" s="411">
        <v>3315</v>
      </c>
      <c r="N506" s="184"/>
      <c r="O506" s="184"/>
      <c r="P506" s="184"/>
      <c r="Q506" s="184"/>
    </row>
    <row r="507" spans="1:17" s="17" customFormat="1" ht="13.5" thickBot="1">
      <c r="A507" s="120" t="s">
        <v>523</v>
      </c>
      <c r="B507" s="395"/>
      <c r="C507" s="121"/>
      <c r="D507" s="697"/>
      <c r="E507" s="446"/>
      <c r="F507" s="446">
        <f>SUM(F498:F506)</f>
        <v>30972.677</v>
      </c>
      <c r="G507" s="446"/>
      <c r="H507" s="424"/>
      <c r="I507" s="424"/>
      <c r="J507" s="447">
        <v>30972.677</v>
      </c>
      <c r="N507" s="219"/>
      <c r="O507" s="219"/>
      <c r="P507" s="219"/>
      <c r="Q507" s="219"/>
    </row>
    <row r="508" spans="1:17" s="20" customFormat="1" ht="19.5" customHeight="1" thickBot="1">
      <c r="A508" s="27"/>
      <c r="B508" s="28"/>
      <c r="C508" s="29"/>
      <c r="D508" s="266"/>
      <c r="E508" s="197"/>
      <c r="F508" s="738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</row>
    <row r="509" spans="1:17" s="95" customFormat="1" ht="24.75" customHeight="1" thickBot="1">
      <c r="A509" s="836" t="s">
        <v>524</v>
      </c>
      <c r="B509" s="837"/>
      <c r="C509" s="837"/>
      <c r="D509" s="837"/>
      <c r="E509" s="883"/>
      <c r="F509" s="96">
        <f>+F507+F497+F408+F405+F395+F372+F244+F224+F217+F192+F190+F181+F178+F163+F159+F152+F143+F135+F130+F128+F120+F103+F79+F76+F69+F67+F63+F35+F33+F31+F29+F26</f>
        <v>20537218.006635</v>
      </c>
      <c r="G509" s="96">
        <f>SUM(G12:G507)</f>
        <v>5063501.006634998</v>
      </c>
      <c r="H509" s="96">
        <f>SUM(H12:H507)</f>
        <v>0</v>
      </c>
      <c r="I509" s="96">
        <f>SUM(I12:I507)</f>
        <v>15473717</v>
      </c>
      <c r="J509" s="96">
        <f>+J507+J497+J408+J405+J395+J372+J244+J224+J217+J192+J190+J181+J178+J163+J159+J152+J143+J135+J130+J128+J120+J103+J79+J76+J69+J67+J63+J35+J33+J31+J29+J26</f>
        <v>20537218.006635</v>
      </c>
      <c r="K509" s="206"/>
      <c r="L509" s="220"/>
      <c r="M509" s="206"/>
      <c r="N509" s="221"/>
      <c r="O509" s="220"/>
      <c r="P509" s="220"/>
      <c r="Q509" s="206"/>
    </row>
    <row r="510" spans="1:17" s="167" customFormat="1" ht="19.5" customHeight="1" thickBot="1">
      <c r="A510" s="166"/>
      <c r="B510" s="28"/>
      <c r="C510" s="33"/>
      <c r="D510" s="266"/>
      <c r="E510" s="201"/>
      <c r="F510" s="201"/>
      <c r="G510" s="198"/>
      <c r="H510" s="198"/>
      <c r="I510" s="198"/>
      <c r="J510" s="198"/>
      <c r="K510" s="198"/>
      <c r="L510" s="198"/>
      <c r="M510" s="198"/>
      <c r="N510" s="198"/>
      <c r="O510" s="198"/>
      <c r="P510" s="198"/>
      <c r="Q510" s="198"/>
    </row>
    <row r="511" spans="1:17" s="230" customFormat="1" ht="31.5" customHeight="1" thickBot="1">
      <c r="A511" s="188" t="s">
        <v>525</v>
      </c>
      <c r="B511" s="233"/>
      <c r="C511" s="234"/>
      <c r="D511" s="266"/>
      <c r="E511" s="202"/>
      <c r="F511" s="202"/>
      <c r="G511" s="202"/>
      <c r="H511" s="202"/>
      <c r="I511" s="202"/>
      <c r="J511" s="202"/>
      <c r="K511" s="235"/>
      <c r="L511" s="231"/>
      <c r="M511" s="235"/>
      <c r="N511" s="231"/>
      <c r="O511" s="220"/>
      <c r="P511" s="220"/>
      <c r="Q511" s="235"/>
    </row>
    <row r="512" spans="1:17" s="230" customFormat="1" ht="12.75">
      <c r="A512" s="98">
        <v>311</v>
      </c>
      <c r="B512" s="79" t="s">
        <v>526</v>
      </c>
      <c r="C512" s="80" t="s">
        <v>527</v>
      </c>
      <c r="D512" s="431">
        <v>116</v>
      </c>
      <c r="E512" s="99">
        <v>2489.7255172413797</v>
      </c>
      <c r="F512" s="99">
        <v>288808.16</v>
      </c>
      <c r="G512" s="99">
        <v>288808.16</v>
      </c>
      <c r="H512" s="434"/>
      <c r="I512" s="434"/>
      <c r="J512" s="728">
        <v>288808.16</v>
      </c>
      <c r="K512" s="236"/>
      <c r="L512" s="231"/>
      <c r="M512" s="231"/>
      <c r="N512" s="231"/>
      <c r="O512" s="231"/>
      <c r="P512" s="231"/>
      <c r="Q512" s="236"/>
    </row>
    <row r="513" spans="1:17" s="95" customFormat="1" ht="12.75">
      <c r="A513" s="100" t="s">
        <v>528</v>
      </c>
      <c r="B513" s="88"/>
      <c r="C513" s="89"/>
      <c r="D513" s="432"/>
      <c r="E513" s="412"/>
      <c r="F513" s="101">
        <v>288808.16</v>
      </c>
      <c r="G513" s="101"/>
      <c r="H513" s="101"/>
      <c r="I513" s="101"/>
      <c r="J513" s="124">
        <v>288808.16</v>
      </c>
      <c r="N513" s="220"/>
      <c r="O513" s="220"/>
      <c r="P513" s="220"/>
      <c r="Q513" s="235"/>
    </row>
    <row r="514" spans="1:17" s="17" customFormat="1" ht="12.75">
      <c r="A514" s="113">
        <v>312</v>
      </c>
      <c r="B514" s="384" t="s">
        <v>526</v>
      </c>
      <c r="C514" s="112" t="s">
        <v>529</v>
      </c>
      <c r="D514" s="427">
        <v>58</v>
      </c>
      <c r="E514" s="435">
        <v>846.551724137931</v>
      </c>
      <c r="F514" s="403">
        <v>49100</v>
      </c>
      <c r="G514" s="403">
        <v>49100</v>
      </c>
      <c r="H514" s="403"/>
      <c r="I514" s="403"/>
      <c r="J514" s="405">
        <v>49100</v>
      </c>
      <c r="N514" s="219"/>
      <c r="O514" s="219"/>
      <c r="P514" s="219"/>
      <c r="Q514" s="219"/>
    </row>
    <row r="515" spans="1:17" s="17" customFormat="1" ht="12.75">
      <c r="A515" s="18" t="s">
        <v>530</v>
      </c>
      <c r="B515" s="125"/>
      <c r="C515" s="16"/>
      <c r="D515" s="436"/>
      <c r="E515" s="437"/>
      <c r="F515" s="412">
        <v>49100</v>
      </c>
      <c r="G515" s="412"/>
      <c r="H515" s="412"/>
      <c r="I515" s="412"/>
      <c r="J515" s="413">
        <v>49100</v>
      </c>
      <c r="N515" s="219"/>
      <c r="O515" s="219"/>
      <c r="P515" s="219"/>
      <c r="Q515" s="219"/>
    </row>
    <row r="516" spans="1:17" s="17" customFormat="1" ht="12.75">
      <c r="A516" s="113">
        <v>313</v>
      </c>
      <c r="B516" s="384" t="s">
        <v>526</v>
      </c>
      <c r="C516" s="112" t="s">
        <v>531</v>
      </c>
      <c r="D516" s="427">
        <v>92</v>
      </c>
      <c r="E516" s="435">
        <v>640</v>
      </c>
      <c r="F516" s="403">
        <v>58880</v>
      </c>
      <c r="G516" s="403">
        <v>58880</v>
      </c>
      <c r="H516" s="403"/>
      <c r="I516" s="403"/>
      <c r="J516" s="405">
        <v>58880</v>
      </c>
      <c r="N516" s="219"/>
      <c r="O516" s="219"/>
      <c r="P516" s="219"/>
      <c r="Q516" s="219"/>
    </row>
    <row r="517" spans="1:17" s="17" customFormat="1" ht="12.75">
      <c r="A517" s="18" t="s">
        <v>532</v>
      </c>
      <c r="B517" s="125"/>
      <c r="C517" s="16"/>
      <c r="D517" s="436"/>
      <c r="E517" s="437"/>
      <c r="F517" s="412">
        <v>58880</v>
      </c>
      <c r="G517" s="412"/>
      <c r="H517" s="412"/>
      <c r="I517" s="412"/>
      <c r="J517" s="413">
        <v>58880</v>
      </c>
      <c r="N517" s="219"/>
      <c r="O517" s="219"/>
      <c r="P517" s="219"/>
      <c r="Q517" s="219"/>
    </row>
    <row r="518" spans="1:17" s="17" customFormat="1" ht="12.75">
      <c r="A518" s="113">
        <v>314</v>
      </c>
      <c r="B518" s="384" t="s">
        <v>526</v>
      </c>
      <c r="C518" s="112" t="s">
        <v>533</v>
      </c>
      <c r="D518" s="427">
        <v>10</v>
      </c>
      <c r="E518" s="435">
        <v>390.5</v>
      </c>
      <c r="F518" s="403">
        <v>3905</v>
      </c>
      <c r="G518" s="403">
        <v>3905</v>
      </c>
      <c r="H518" s="403"/>
      <c r="I518" s="403"/>
      <c r="J518" s="405">
        <v>3905</v>
      </c>
      <c r="N518" s="219"/>
      <c r="O518" s="219"/>
      <c r="P518" s="219"/>
      <c r="Q518" s="219"/>
    </row>
    <row r="519" spans="1:17" s="17" customFormat="1" ht="12.75">
      <c r="A519" s="113">
        <v>314</v>
      </c>
      <c r="B519" s="384" t="s">
        <v>534</v>
      </c>
      <c r="C519" s="112" t="s">
        <v>535</v>
      </c>
      <c r="D519" s="427">
        <v>1492</v>
      </c>
      <c r="E519" s="435">
        <v>107.39678284182305</v>
      </c>
      <c r="F519" s="403">
        <v>160236</v>
      </c>
      <c r="G519" s="403">
        <v>160236</v>
      </c>
      <c r="H519" s="403"/>
      <c r="I519" s="403"/>
      <c r="J519" s="405">
        <v>160236</v>
      </c>
      <c r="N519" s="219"/>
      <c r="O519" s="219"/>
      <c r="P519" s="219"/>
      <c r="Q519" s="219"/>
    </row>
    <row r="520" spans="1:17" s="17" customFormat="1" ht="12.75">
      <c r="A520" s="113">
        <v>314</v>
      </c>
      <c r="B520" s="384" t="s">
        <v>526</v>
      </c>
      <c r="C520" s="112" t="s">
        <v>536</v>
      </c>
      <c r="D520" s="427">
        <v>150</v>
      </c>
      <c r="E520" s="435">
        <v>2107.1266666666666</v>
      </c>
      <c r="F520" s="403">
        <v>316069</v>
      </c>
      <c r="G520" s="403">
        <v>316069</v>
      </c>
      <c r="H520" s="403"/>
      <c r="I520" s="403"/>
      <c r="J520" s="405">
        <v>316069</v>
      </c>
      <c r="N520" s="219"/>
      <c r="O520" s="219"/>
      <c r="P520" s="219"/>
      <c r="Q520" s="219"/>
    </row>
    <row r="521" spans="1:17" s="17" customFormat="1" ht="12.75">
      <c r="A521" s="113">
        <v>314</v>
      </c>
      <c r="B521" s="384" t="s">
        <v>526</v>
      </c>
      <c r="C521" s="112" t="s">
        <v>536</v>
      </c>
      <c r="D521" s="427">
        <v>8</v>
      </c>
      <c r="E521" s="435">
        <v>1850</v>
      </c>
      <c r="F521" s="403">
        <v>14800</v>
      </c>
      <c r="G521" s="403">
        <v>14800</v>
      </c>
      <c r="H521" s="403"/>
      <c r="I521" s="403"/>
      <c r="J521" s="405">
        <v>14800</v>
      </c>
      <c r="N521" s="219"/>
      <c r="O521" s="219"/>
      <c r="P521" s="219"/>
      <c r="Q521" s="219"/>
    </row>
    <row r="522" spans="1:17" s="17" customFormat="1" ht="12.75">
      <c r="A522" s="18" t="s">
        <v>537</v>
      </c>
      <c r="B522" s="125"/>
      <c r="C522" s="16"/>
      <c r="D522" s="436"/>
      <c r="E522" s="437"/>
      <c r="F522" s="412">
        <v>495010</v>
      </c>
      <c r="G522" s="412"/>
      <c r="H522" s="412"/>
      <c r="I522" s="412"/>
      <c r="J522" s="413">
        <v>495010</v>
      </c>
      <c r="N522" s="219"/>
      <c r="O522" s="219"/>
      <c r="P522" s="219"/>
      <c r="Q522" s="219"/>
    </row>
    <row r="523" spans="1:17" s="17" customFormat="1" ht="12.75">
      <c r="A523" s="113">
        <v>315</v>
      </c>
      <c r="B523" s="384" t="s">
        <v>526</v>
      </c>
      <c r="C523" s="112" t="s">
        <v>538</v>
      </c>
      <c r="D523" s="427">
        <v>225</v>
      </c>
      <c r="E523" s="435">
        <v>1016.3276888888888</v>
      </c>
      <c r="F523" s="403">
        <v>228673.73</v>
      </c>
      <c r="G523" s="403">
        <v>228673.73</v>
      </c>
      <c r="H523" s="403"/>
      <c r="I523" s="403"/>
      <c r="J523" s="405">
        <v>228673.73</v>
      </c>
      <c r="N523" s="219"/>
      <c r="O523" s="219"/>
      <c r="P523" s="219"/>
      <c r="Q523" s="219"/>
    </row>
    <row r="524" spans="1:17" s="17" customFormat="1" ht="12.75">
      <c r="A524" s="113">
        <v>315</v>
      </c>
      <c r="B524" s="384" t="s">
        <v>169</v>
      </c>
      <c r="C524" s="112" t="s">
        <v>739</v>
      </c>
      <c r="D524" s="443">
        <v>20</v>
      </c>
      <c r="E524" s="435">
        <v>40</v>
      </c>
      <c r="F524" s="435">
        <v>800</v>
      </c>
      <c r="G524" s="435">
        <v>800</v>
      </c>
      <c r="H524" s="403"/>
      <c r="I524" s="403"/>
      <c r="J524" s="533">
        <v>800</v>
      </c>
      <c r="N524" s="219"/>
      <c r="O524" s="219"/>
      <c r="P524" s="219"/>
      <c r="Q524" s="219"/>
    </row>
    <row r="525" spans="1:17" s="20" customFormat="1" ht="12.75">
      <c r="A525" s="113">
        <v>315</v>
      </c>
      <c r="B525" s="384" t="s">
        <v>526</v>
      </c>
      <c r="C525" s="112" t="s">
        <v>785</v>
      </c>
      <c r="D525" s="443">
        <v>1</v>
      </c>
      <c r="E525" s="435">
        <v>19107</v>
      </c>
      <c r="F525" s="435">
        <v>19107</v>
      </c>
      <c r="G525" s="435">
        <v>19107</v>
      </c>
      <c r="H525" s="528"/>
      <c r="I525" s="528"/>
      <c r="J525" s="533">
        <v>19107</v>
      </c>
      <c r="N525" s="184"/>
      <c r="O525" s="184"/>
      <c r="P525" s="184"/>
      <c r="Q525" s="184"/>
    </row>
    <row r="526" spans="1:17" s="17" customFormat="1" ht="12.75">
      <c r="A526" s="113">
        <v>315</v>
      </c>
      <c r="B526" s="384" t="s">
        <v>169</v>
      </c>
      <c r="C526" s="112" t="s">
        <v>539</v>
      </c>
      <c r="D526" s="427">
        <v>385</v>
      </c>
      <c r="E526" s="435">
        <v>28.174025974025973</v>
      </c>
      <c r="F526" s="403">
        <v>10847</v>
      </c>
      <c r="G526" s="403">
        <v>10847</v>
      </c>
      <c r="H526" s="403"/>
      <c r="I526" s="403"/>
      <c r="J526" s="405">
        <v>10847</v>
      </c>
      <c r="N526" s="219"/>
      <c r="O526" s="219"/>
      <c r="P526" s="219"/>
      <c r="Q526" s="219"/>
    </row>
    <row r="527" spans="1:17" s="17" customFormat="1" ht="12.75">
      <c r="A527" s="18" t="s">
        <v>540</v>
      </c>
      <c r="B527" s="125"/>
      <c r="C527" s="16"/>
      <c r="D527" s="436"/>
      <c r="E527" s="437"/>
      <c r="F527" s="412">
        <v>259427.73</v>
      </c>
      <c r="G527" s="412"/>
      <c r="H527" s="412"/>
      <c r="I527" s="412"/>
      <c r="J527" s="413">
        <v>259427.73</v>
      </c>
      <c r="N527" s="219"/>
      <c r="O527" s="219"/>
      <c r="P527" s="219"/>
      <c r="Q527" s="219"/>
    </row>
    <row r="528" spans="1:10" s="351" customFormat="1" ht="12.75">
      <c r="A528" s="185">
        <v>319</v>
      </c>
      <c r="B528" s="449" t="s">
        <v>576</v>
      </c>
      <c r="C528" s="186" t="s">
        <v>786</v>
      </c>
      <c r="D528" s="443">
        <v>2</v>
      </c>
      <c r="E528" s="435">
        <v>1000</v>
      </c>
      <c r="F528" s="410">
        <v>2000</v>
      </c>
      <c r="G528" s="410">
        <v>2000</v>
      </c>
      <c r="H528" s="701"/>
      <c r="I528" s="701"/>
      <c r="J528" s="411">
        <v>2000</v>
      </c>
    </row>
    <row r="529" spans="1:10" s="351" customFormat="1" ht="12.75">
      <c r="A529" s="185">
        <v>319</v>
      </c>
      <c r="B529" s="449" t="s">
        <v>576</v>
      </c>
      <c r="C529" s="186" t="s">
        <v>786</v>
      </c>
      <c r="D529" s="443">
        <v>2</v>
      </c>
      <c r="E529" s="435">
        <v>1000</v>
      </c>
      <c r="F529" s="410">
        <v>2000</v>
      </c>
      <c r="G529" s="410">
        <v>2000</v>
      </c>
      <c r="H529" s="701"/>
      <c r="I529" s="701"/>
      <c r="J529" s="411">
        <v>2000</v>
      </c>
    </row>
    <row r="530" spans="1:10" s="353" customFormat="1" ht="12.75">
      <c r="A530" s="18" t="s">
        <v>787</v>
      </c>
      <c r="B530" s="125"/>
      <c r="C530" s="16"/>
      <c r="D530" s="693"/>
      <c r="E530" s="412"/>
      <c r="F530" s="412">
        <v>4000</v>
      </c>
      <c r="G530" s="412"/>
      <c r="H530" s="703"/>
      <c r="I530" s="703"/>
      <c r="J530" s="413">
        <v>4000</v>
      </c>
    </row>
    <row r="531" spans="1:17" s="17" customFormat="1" ht="12.75">
      <c r="A531" s="113">
        <v>321</v>
      </c>
      <c r="B531" s="384" t="s">
        <v>541</v>
      </c>
      <c r="C531" s="112" t="s">
        <v>542</v>
      </c>
      <c r="D531" s="427">
        <v>2543</v>
      </c>
      <c r="E531" s="435">
        <v>152.3420841525757</v>
      </c>
      <c r="F531" s="403">
        <v>387405.92</v>
      </c>
      <c r="G531" s="403">
        <v>387405.92</v>
      </c>
      <c r="H531" s="403"/>
      <c r="I531" s="403"/>
      <c r="J531" s="405">
        <v>387405.92</v>
      </c>
      <c r="N531" s="219"/>
      <c r="O531" s="219"/>
      <c r="P531" s="219"/>
      <c r="Q531" s="219"/>
    </row>
    <row r="532" spans="1:10" s="20" customFormat="1" ht="12.75">
      <c r="A532" s="113">
        <v>321</v>
      </c>
      <c r="B532" s="384" t="s">
        <v>541</v>
      </c>
      <c r="C532" s="112" t="s">
        <v>788</v>
      </c>
      <c r="D532" s="443">
        <v>12</v>
      </c>
      <c r="E532" s="435">
        <v>25000</v>
      </c>
      <c r="F532" s="435">
        <v>300000</v>
      </c>
      <c r="G532" s="435">
        <v>300000</v>
      </c>
      <c r="H532" s="528"/>
      <c r="I532" s="528"/>
      <c r="J532" s="533">
        <v>300000</v>
      </c>
    </row>
    <row r="533" spans="1:10" s="20" customFormat="1" ht="12.75">
      <c r="A533" s="113">
        <v>321</v>
      </c>
      <c r="B533" s="384" t="s">
        <v>541</v>
      </c>
      <c r="C533" s="112" t="s">
        <v>789</v>
      </c>
      <c r="D533" s="443">
        <v>12</v>
      </c>
      <c r="E533" s="435">
        <v>600</v>
      </c>
      <c r="F533" s="435">
        <v>7200</v>
      </c>
      <c r="G533" s="435">
        <v>7200</v>
      </c>
      <c r="H533" s="528"/>
      <c r="I533" s="528"/>
      <c r="J533" s="533">
        <v>7200</v>
      </c>
    </row>
    <row r="534" spans="1:10" s="20" customFormat="1" ht="12.75">
      <c r="A534" s="113">
        <v>321</v>
      </c>
      <c r="B534" s="384" t="s">
        <v>526</v>
      </c>
      <c r="C534" s="112" t="s">
        <v>790</v>
      </c>
      <c r="D534" s="443">
        <v>1</v>
      </c>
      <c r="E534" s="435">
        <v>2000</v>
      </c>
      <c r="F534" s="410">
        <v>2000</v>
      </c>
      <c r="G534" s="410">
        <v>2000</v>
      </c>
      <c r="H534" s="528"/>
      <c r="I534" s="528"/>
      <c r="J534" s="411">
        <v>2000</v>
      </c>
    </row>
    <row r="535" spans="1:17" s="17" customFormat="1" ht="12.75">
      <c r="A535" s="113">
        <v>321</v>
      </c>
      <c r="B535" s="384" t="s">
        <v>534</v>
      </c>
      <c r="C535" s="112" t="s">
        <v>43</v>
      </c>
      <c r="D535" s="427">
        <v>1</v>
      </c>
      <c r="E535" s="435">
        <v>1500</v>
      </c>
      <c r="F535" s="403">
        <v>1500</v>
      </c>
      <c r="G535" s="403">
        <v>1500</v>
      </c>
      <c r="H535" s="403"/>
      <c r="I535" s="403"/>
      <c r="J535" s="405">
        <v>1500</v>
      </c>
      <c r="N535" s="219"/>
      <c r="O535" s="219"/>
      <c r="P535" s="219"/>
      <c r="Q535" s="219"/>
    </row>
    <row r="536" spans="1:17" s="17" customFormat="1" ht="12.75">
      <c r="A536" s="18" t="s">
        <v>543</v>
      </c>
      <c r="B536" s="125"/>
      <c r="C536" s="16"/>
      <c r="D536" s="438"/>
      <c r="E536" s="439"/>
      <c r="F536" s="412">
        <v>698105.92</v>
      </c>
      <c r="G536" s="412"/>
      <c r="H536" s="412"/>
      <c r="I536" s="412"/>
      <c r="J536" s="413">
        <v>698105.92</v>
      </c>
      <c r="N536" s="219"/>
      <c r="O536" s="219"/>
      <c r="P536" s="219"/>
      <c r="Q536" s="219"/>
    </row>
    <row r="537" spans="1:17" s="17" customFormat="1" ht="12.75">
      <c r="A537" s="113">
        <v>324</v>
      </c>
      <c r="B537" s="384" t="s">
        <v>541</v>
      </c>
      <c r="C537" s="112" t="s">
        <v>544</v>
      </c>
      <c r="D537" s="427">
        <v>118</v>
      </c>
      <c r="E537" s="410">
        <v>300</v>
      </c>
      <c r="F537" s="410">
        <v>35400</v>
      </c>
      <c r="G537" s="410">
        <v>35400</v>
      </c>
      <c r="H537" s="410"/>
      <c r="I537" s="410"/>
      <c r="J537" s="411">
        <v>35400</v>
      </c>
      <c r="N537" s="219"/>
      <c r="O537" s="219"/>
      <c r="P537" s="219"/>
      <c r="Q537" s="219"/>
    </row>
    <row r="538" spans="1:17" s="17" customFormat="1" ht="12.75">
      <c r="A538" s="113">
        <v>324</v>
      </c>
      <c r="B538" s="384" t="s">
        <v>126</v>
      </c>
      <c r="C538" s="112" t="s">
        <v>127</v>
      </c>
      <c r="D538" s="427">
        <v>12</v>
      </c>
      <c r="E538" s="410">
        <v>15</v>
      </c>
      <c r="F538" s="403">
        <v>180</v>
      </c>
      <c r="G538" s="410">
        <v>180</v>
      </c>
      <c r="H538" s="410"/>
      <c r="I538" s="410"/>
      <c r="J538" s="411">
        <v>180</v>
      </c>
      <c r="N538" s="219"/>
      <c r="O538" s="219"/>
      <c r="P538" s="219"/>
      <c r="Q538" s="219"/>
    </row>
    <row r="539" spans="1:17" s="17" customFormat="1" ht="12.75">
      <c r="A539" s="18" t="s">
        <v>545</v>
      </c>
      <c r="B539" s="125"/>
      <c r="C539" s="16"/>
      <c r="D539" s="436"/>
      <c r="E539" s="437"/>
      <c r="F539" s="412">
        <v>35580</v>
      </c>
      <c r="G539" s="412"/>
      <c r="H539" s="412"/>
      <c r="I539" s="412"/>
      <c r="J539" s="413">
        <v>35580</v>
      </c>
      <c r="N539" s="219"/>
      <c r="O539" s="219"/>
      <c r="P539" s="219"/>
      <c r="Q539" s="219"/>
    </row>
    <row r="540" spans="1:17" s="17" customFormat="1" ht="12.75">
      <c r="A540" s="113">
        <v>331</v>
      </c>
      <c r="B540" s="394" t="s">
        <v>526</v>
      </c>
      <c r="C540" s="122" t="s">
        <v>0</v>
      </c>
      <c r="D540" s="427">
        <v>2</v>
      </c>
      <c r="E540" s="435">
        <v>9485</v>
      </c>
      <c r="F540" s="403">
        <v>18970</v>
      </c>
      <c r="G540" s="403">
        <v>18970</v>
      </c>
      <c r="H540" s="403"/>
      <c r="I540" s="403"/>
      <c r="J540" s="405">
        <v>18970</v>
      </c>
      <c r="N540" s="219"/>
      <c r="O540" s="219"/>
      <c r="P540" s="219"/>
      <c r="Q540" s="219"/>
    </row>
    <row r="541" spans="1:17" s="17" customFormat="1" ht="12.75">
      <c r="A541" s="113">
        <v>331</v>
      </c>
      <c r="B541" s="394" t="s">
        <v>526</v>
      </c>
      <c r="C541" s="122" t="s">
        <v>547</v>
      </c>
      <c r="D541" s="427">
        <v>140</v>
      </c>
      <c r="E541" s="435">
        <v>2889.1428571428573</v>
      </c>
      <c r="F541" s="403">
        <v>404480</v>
      </c>
      <c r="G541" s="403">
        <v>404480</v>
      </c>
      <c r="H541" s="403"/>
      <c r="I541" s="403"/>
      <c r="J541" s="405">
        <v>404480</v>
      </c>
      <c r="N541" s="219"/>
      <c r="O541" s="219"/>
      <c r="P541" s="219"/>
      <c r="Q541" s="219"/>
    </row>
    <row r="542" spans="1:10" s="20" customFormat="1" ht="12.75">
      <c r="A542" s="113">
        <v>331</v>
      </c>
      <c r="B542" s="394" t="s">
        <v>526</v>
      </c>
      <c r="C542" s="122" t="s">
        <v>546</v>
      </c>
      <c r="D542" s="534">
        <v>12</v>
      </c>
      <c r="E542" s="556">
        <v>11000</v>
      </c>
      <c r="F542" s="525">
        <v>132000</v>
      </c>
      <c r="G542" s="525">
        <v>132000</v>
      </c>
      <c r="H542" s="528"/>
      <c r="I542" s="528"/>
      <c r="J542" s="531">
        <v>132000</v>
      </c>
    </row>
    <row r="543" spans="1:17" s="17" customFormat="1" ht="12.75">
      <c r="A543" s="18" t="s">
        <v>548</v>
      </c>
      <c r="B543" s="125"/>
      <c r="C543" s="16"/>
      <c r="D543" s="432"/>
      <c r="E543" s="101"/>
      <c r="F543" s="412">
        <v>555450</v>
      </c>
      <c r="G543" s="412"/>
      <c r="H543" s="412"/>
      <c r="I543" s="412"/>
      <c r="J543" s="413">
        <v>555450</v>
      </c>
      <c r="N543" s="219"/>
      <c r="O543" s="219"/>
      <c r="P543" s="219"/>
      <c r="Q543" s="219"/>
    </row>
    <row r="544" spans="1:17" s="17" customFormat="1" ht="12.75">
      <c r="A544" s="123">
        <v>332</v>
      </c>
      <c r="B544" s="394" t="s">
        <v>534</v>
      </c>
      <c r="C544" s="122" t="s">
        <v>549</v>
      </c>
      <c r="D544" s="427">
        <v>211</v>
      </c>
      <c r="E544" s="435">
        <v>1397.867298578199</v>
      </c>
      <c r="F544" s="403">
        <v>294950</v>
      </c>
      <c r="G544" s="403">
        <v>294950</v>
      </c>
      <c r="H544" s="403"/>
      <c r="I544" s="403"/>
      <c r="J544" s="405">
        <v>294950</v>
      </c>
      <c r="N544" s="219"/>
      <c r="O544" s="219"/>
      <c r="P544" s="219"/>
      <c r="Q544" s="219"/>
    </row>
    <row r="545" spans="1:17" s="17" customFormat="1" ht="12.75">
      <c r="A545" s="123">
        <v>332</v>
      </c>
      <c r="B545" s="394" t="s">
        <v>534</v>
      </c>
      <c r="C545" s="122" t="s">
        <v>550</v>
      </c>
      <c r="D545" s="427">
        <v>215</v>
      </c>
      <c r="E545" s="435">
        <v>1812.139534883721</v>
      </c>
      <c r="F545" s="403">
        <v>389610</v>
      </c>
      <c r="G545" s="403">
        <v>389610</v>
      </c>
      <c r="H545" s="403"/>
      <c r="I545" s="403"/>
      <c r="J545" s="405">
        <v>389610</v>
      </c>
      <c r="N545" s="219"/>
      <c r="O545" s="219"/>
      <c r="P545" s="219"/>
      <c r="Q545" s="219"/>
    </row>
    <row r="546" spans="1:17" s="17" customFormat="1" ht="12.75">
      <c r="A546" s="21" t="s">
        <v>551</v>
      </c>
      <c r="B546" s="386"/>
      <c r="C546" s="16"/>
      <c r="D546" s="440"/>
      <c r="E546" s="437"/>
      <c r="F546" s="412">
        <v>684560</v>
      </c>
      <c r="G546" s="412"/>
      <c r="H546" s="412"/>
      <c r="I546" s="412"/>
      <c r="J546" s="413">
        <v>684560</v>
      </c>
      <c r="N546" s="219"/>
      <c r="O546" s="219"/>
      <c r="P546" s="219"/>
      <c r="Q546" s="219"/>
    </row>
    <row r="547" spans="1:17" s="17" customFormat="1" ht="12.75">
      <c r="A547" s="113">
        <v>333</v>
      </c>
      <c r="B547" s="384" t="s">
        <v>541</v>
      </c>
      <c r="C547" s="112" t="s">
        <v>552</v>
      </c>
      <c r="D547" s="427">
        <v>75</v>
      </c>
      <c r="E547" s="435">
        <v>802</v>
      </c>
      <c r="F547" s="403">
        <v>60150</v>
      </c>
      <c r="G547" s="403">
        <v>60150</v>
      </c>
      <c r="H547" s="403"/>
      <c r="I547" s="403"/>
      <c r="J547" s="405">
        <v>60150</v>
      </c>
      <c r="N547" s="219"/>
      <c r="O547" s="219"/>
      <c r="P547" s="219"/>
      <c r="Q547" s="219"/>
    </row>
    <row r="548" spans="1:17" s="17" customFormat="1" ht="12.75">
      <c r="A548" s="113">
        <v>333</v>
      </c>
      <c r="B548" s="384" t="s">
        <v>541</v>
      </c>
      <c r="C548" s="112" t="s">
        <v>44</v>
      </c>
      <c r="D548" s="427">
        <v>48</v>
      </c>
      <c r="E548" s="435">
        <v>300</v>
      </c>
      <c r="F548" s="403">
        <v>14400</v>
      </c>
      <c r="G548" s="403">
        <v>14400</v>
      </c>
      <c r="H548" s="403"/>
      <c r="I548" s="403"/>
      <c r="J548" s="405">
        <v>14400</v>
      </c>
      <c r="N548" s="219"/>
      <c r="O548" s="219"/>
      <c r="P548" s="219"/>
      <c r="Q548" s="219"/>
    </row>
    <row r="549" spans="1:17" s="17" customFormat="1" ht="12.75">
      <c r="A549" s="113">
        <v>333</v>
      </c>
      <c r="B549" s="384" t="s">
        <v>541</v>
      </c>
      <c r="C549" s="112" t="s">
        <v>45</v>
      </c>
      <c r="D549" s="427">
        <v>48</v>
      </c>
      <c r="E549" s="435">
        <v>200</v>
      </c>
      <c r="F549" s="403">
        <v>9600</v>
      </c>
      <c r="G549" s="403">
        <v>9600</v>
      </c>
      <c r="H549" s="403"/>
      <c r="I549" s="403"/>
      <c r="J549" s="405">
        <v>9600</v>
      </c>
      <c r="N549" s="219"/>
      <c r="O549" s="219"/>
      <c r="P549" s="219"/>
      <c r="Q549" s="219"/>
    </row>
    <row r="550" spans="1:17" s="17" customFormat="1" ht="12.75">
      <c r="A550" s="113">
        <v>333</v>
      </c>
      <c r="B550" s="384" t="s">
        <v>541</v>
      </c>
      <c r="C550" s="112" t="s">
        <v>46</v>
      </c>
      <c r="D550" s="427">
        <v>24</v>
      </c>
      <c r="E550" s="435">
        <v>300</v>
      </c>
      <c r="F550" s="403">
        <v>7200</v>
      </c>
      <c r="G550" s="403">
        <v>7200</v>
      </c>
      <c r="H550" s="403"/>
      <c r="I550" s="403"/>
      <c r="J550" s="405">
        <v>7200</v>
      </c>
      <c r="N550" s="219"/>
      <c r="O550" s="219"/>
      <c r="P550" s="219"/>
      <c r="Q550" s="219"/>
    </row>
    <row r="551" spans="1:17" s="17" customFormat="1" ht="12.75">
      <c r="A551" s="113">
        <v>333</v>
      </c>
      <c r="B551" s="384" t="s">
        <v>534</v>
      </c>
      <c r="C551" s="112" t="s">
        <v>553</v>
      </c>
      <c r="D551" s="427">
        <v>119</v>
      </c>
      <c r="E551" s="435">
        <v>415.5790679908327</v>
      </c>
      <c r="F551" s="403">
        <v>49453.90909090909</v>
      </c>
      <c r="G551" s="403">
        <v>49453.90909090909</v>
      </c>
      <c r="H551" s="403"/>
      <c r="I551" s="403"/>
      <c r="J551" s="405">
        <v>49453.90909090909</v>
      </c>
      <c r="N551" s="219"/>
      <c r="O551" s="219"/>
      <c r="P551" s="219"/>
      <c r="Q551" s="219"/>
    </row>
    <row r="552" spans="1:17" s="17" customFormat="1" ht="12.75">
      <c r="A552" s="113">
        <v>333</v>
      </c>
      <c r="B552" s="384" t="s">
        <v>534</v>
      </c>
      <c r="C552" s="112" t="s">
        <v>554</v>
      </c>
      <c r="D552" s="427">
        <v>106</v>
      </c>
      <c r="E552" s="435">
        <v>454.42452830188677</v>
      </c>
      <c r="F552" s="403">
        <v>48169</v>
      </c>
      <c r="G552" s="403">
        <v>48169</v>
      </c>
      <c r="H552" s="403"/>
      <c r="I552" s="403"/>
      <c r="J552" s="405">
        <v>48169</v>
      </c>
      <c r="N552" s="219"/>
      <c r="O552" s="219"/>
      <c r="P552" s="219"/>
      <c r="Q552" s="219"/>
    </row>
    <row r="553" spans="1:17" s="17" customFormat="1" ht="12.75">
      <c r="A553" s="113">
        <v>333</v>
      </c>
      <c r="B553" s="384" t="s">
        <v>534</v>
      </c>
      <c r="C553" s="112" t="s">
        <v>555</v>
      </c>
      <c r="D553" s="427">
        <v>179</v>
      </c>
      <c r="E553" s="435">
        <v>139.0167597765363</v>
      </c>
      <c r="F553" s="403">
        <v>24884</v>
      </c>
      <c r="G553" s="403">
        <v>24884</v>
      </c>
      <c r="H553" s="403"/>
      <c r="I553" s="403"/>
      <c r="J553" s="405">
        <v>24884</v>
      </c>
      <c r="N553" s="219"/>
      <c r="O553" s="219"/>
      <c r="P553" s="219"/>
      <c r="Q553" s="219"/>
    </row>
    <row r="554" spans="1:17" s="17" customFormat="1" ht="24">
      <c r="A554" s="123">
        <v>333</v>
      </c>
      <c r="B554" s="394" t="s">
        <v>526</v>
      </c>
      <c r="C554" s="112" t="s">
        <v>556</v>
      </c>
      <c r="D554" s="427">
        <v>1200</v>
      </c>
      <c r="E554" s="435">
        <v>95.43333333333334</v>
      </c>
      <c r="F554" s="403">
        <v>114520</v>
      </c>
      <c r="G554" s="403">
        <v>114520</v>
      </c>
      <c r="H554" s="403"/>
      <c r="I554" s="403"/>
      <c r="J554" s="405">
        <v>114520</v>
      </c>
      <c r="N554" s="219"/>
      <c r="O554" s="219"/>
      <c r="P554" s="219"/>
      <c r="Q554" s="219"/>
    </row>
    <row r="555" spans="1:17" s="17" customFormat="1" ht="12.75">
      <c r="A555" s="18" t="s">
        <v>557</v>
      </c>
      <c r="B555" s="125"/>
      <c r="C555" s="16"/>
      <c r="D555" s="436"/>
      <c r="E555" s="437"/>
      <c r="F555" s="412">
        <v>328376.90909090906</v>
      </c>
      <c r="G555" s="412"/>
      <c r="H555" s="412"/>
      <c r="I555" s="412"/>
      <c r="J555" s="413">
        <v>328376.90909090906</v>
      </c>
      <c r="N555" s="219"/>
      <c r="O555" s="219"/>
      <c r="P555" s="219"/>
      <c r="Q555" s="219"/>
    </row>
    <row r="556" spans="1:17" s="17" customFormat="1" ht="12.75">
      <c r="A556" s="113">
        <v>335</v>
      </c>
      <c r="B556" s="384" t="s">
        <v>534</v>
      </c>
      <c r="C556" s="112" t="s">
        <v>558</v>
      </c>
      <c r="D556" s="427">
        <v>1243</v>
      </c>
      <c r="E556" s="410">
        <v>50</v>
      </c>
      <c r="F556" s="410">
        <v>62150</v>
      </c>
      <c r="G556" s="410">
        <v>62150</v>
      </c>
      <c r="H556" s="410"/>
      <c r="I556" s="410"/>
      <c r="J556" s="411">
        <v>62150</v>
      </c>
      <c r="N556" s="219"/>
      <c r="O556" s="219"/>
      <c r="P556" s="219"/>
      <c r="Q556" s="219"/>
    </row>
    <row r="557" spans="1:17" s="17" customFormat="1" ht="12.75">
      <c r="A557" s="113">
        <v>335</v>
      </c>
      <c r="B557" s="384" t="s">
        <v>526</v>
      </c>
      <c r="C557" s="112" t="s">
        <v>559</v>
      </c>
      <c r="D557" s="427">
        <v>27</v>
      </c>
      <c r="E557" s="435">
        <v>1518.5185185185185</v>
      </c>
      <c r="F557" s="403">
        <v>41000</v>
      </c>
      <c r="G557" s="403">
        <v>41000</v>
      </c>
      <c r="H557" s="403"/>
      <c r="I557" s="403"/>
      <c r="J557" s="405">
        <v>41000</v>
      </c>
      <c r="N557" s="219"/>
      <c r="O557" s="219"/>
      <c r="P557" s="219"/>
      <c r="Q557" s="219"/>
    </row>
    <row r="558" spans="1:10" s="20" customFormat="1" ht="12.75">
      <c r="A558" s="113">
        <v>335</v>
      </c>
      <c r="B558" s="384" t="s">
        <v>526</v>
      </c>
      <c r="C558" s="112" t="s">
        <v>559</v>
      </c>
      <c r="D558" s="534">
        <v>1</v>
      </c>
      <c r="E558" s="435">
        <v>28000</v>
      </c>
      <c r="F558" s="525">
        <v>28000</v>
      </c>
      <c r="G558" s="525">
        <v>28000</v>
      </c>
      <c r="H558" s="528"/>
      <c r="I558" s="528"/>
      <c r="J558" s="531">
        <v>28000</v>
      </c>
    </row>
    <row r="559" spans="1:17" s="17" customFormat="1" ht="12.75">
      <c r="A559" s="113">
        <v>335</v>
      </c>
      <c r="B559" s="384" t="s">
        <v>526</v>
      </c>
      <c r="C559" s="112" t="s">
        <v>560</v>
      </c>
      <c r="D559" s="427">
        <v>186</v>
      </c>
      <c r="E559" s="435">
        <v>1431.0967741935483</v>
      </c>
      <c r="F559" s="403">
        <v>266184</v>
      </c>
      <c r="G559" s="403">
        <v>266184</v>
      </c>
      <c r="H559" s="403"/>
      <c r="I559" s="403"/>
      <c r="J559" s="405">
        <v>266184</v>
      </c>
      <c r="N559" s="219"/>
      <c r="O559" s="219"/>
      <c r="P559" s="219"/>
      <c r="Q559" s="219"/>
    </row>
    <row r="560" spans="1:17" s="17" customFormat="1" ht="12.75">
      <c r="A560" s="113">
        <v>335</v>
      </c>
      <c r="B560" s="384" t="s">
        <v>526</v>
      </c>
      <c r="C560" s="112" t="s">
        <v>561</v>
      </c>
      <c r="D560" s="427">
        <v>68</v>
      </c>
      <c r="E560" s="435">
        <v>835.1058823529411</v>
      </c>
      <c r="F560" s="403">
        <v>56787.2</v>
      </c>
      <c r="G560" s="403">
        <v>56787.2</v>
      </c>
      <c r="H560" s="403"/>
      <c r="I560" s="403"/>
      <c r="J560" s="405">
        <v>56787.2</v>
      </c>
      <c r="N560" s="219"/>
      <c r="O560" s="219"/>
      <c r="P560" s="219"/>
      <c r="Q560" s="219"/>
    </row>
    <row r="561" spans="1:10" s="20" customFormat="1" ht="12.75">
      <c r="A561" s="113">
        <v>335</v>
      </c>
      <c r="B561" s="384" t="s">
        <v>526</v>
      </c>
      <c r="C561" s="112" t="s">
        <v>561</v>
      </c>
      <c r="D561" s="534">
        <v>2</v>
      </c>
      <c r="E561" s="435">
        <v>2000</v>
      </c>
      <c r="F561" s="525">
        <v>4000</v>
      </c>
      <c r="G561" s="525">
        <v>4000</v>
      </c>
      <c r="H561" s="528"/>
      <c r="I561" s="528"/>
      <c r="J561" s="531">
        <v>4000</v>
      </c>
    </row>
    <row r="562" spans="1:17" s="17" customFormat="1" ht="12.75">
      <c r="A562" s="113">
        <v>335</v>
      </c>
      <c r="B562" s="384" t="s">
        <v>541</v>
      </c>
      <c r="C562" s="112" t="s">
        <v>562</v>
      </c>
      <c r="D562" s="427">
        <v>157</v>
      </c>
      <c r="E562" s="435">
        <v>190.06369426751593</v>
      </c>
      <c r="F562" s="403">
        <v>29840</v>
      </c>
      <c r="G562" s="403">
        <v>29840</v>
      </c>
      <c r="H562" s="403"/>
      <c r="I562" s="403"/>
      <c r="J562" s="405">
        <v>29840</v>
      </c>
      <c r="N562" s="219"/>
      <c r="O562" s="219"/>
      <c r="P562" s="219"/>
      <c r="Q562" s="219"/>
    </row>
    <row r="563" spans="1:17" s="17" customFormat="1" ht="12.75">
      <c r="A563" s="18" t="s">
        <v>563</v>
      </c>
      <c r="B563" s="125"/>
      <c r="C563" s="16"/>
      <c r="D563" s="436"/>
      <c r="E563" s="437"/>
      <c r="F563" s="412">
        <v>487961.2</v>
      </c>
      <c r="G563" s="412"/>
      <c r="H563" s="412"/>
      <c r="I563" s="412"/>
      <c r="J563" s="413">
        <v>487961.2</v>
      </c>
      <c r="N563" s="219"/>
      <c r="O563" s="219"/>
      <c r="P563" s="219"/>
      <c r="Q563" s="219"/>
    </row>
    <row r="564" spans="1:17" s="17" customFormat="1" ht="12.75">
      <c r="A564" s="123">
        <v>336</v>
      </c>
      <c r="B564" s="394" t="s">
        <v>526</v>
      </c>
      <c r="C564" s="122" t="s">
        <v>564</v>
      </c>
      <c r="D564" s="427">
        <v>227</v>
      </c>
      <c r="E564" s="435">
        <v>262.2466960352423</v>
      </c>
      <c r="F564" s="403">
        <v>59530</v>
      </c>
      <c r="G564" s="403">
        <v>59530</v>
      </c>
      <c r="H564" s="403"/>
      <c r="I564" s="403"/>
      <c r="J564" s="405">
        <v>59530</v>
      </c>
      <c r="N564" s="219"/>
      <c r="O564" s="219"/>
      <c r="P564" s="219"/>
      <c r="Q564" s="219"/>
    </row>
    <row r="565" spans="1:10" s="20" customFormat="1" ht="12.75">
      <c r="A565" s="123">
        <v>336</v>
      </c>
      <c r="B565" s="394" t="s">
        <v>526</v>
      </c>
      <c r="C565" s="122" t="s">
        <v>564</v>
      </c>
      <c r="D565" s="534">
        <v>14</v>
      </c>
      <c r="E565" s="714">
        <v>2097.1428571428573</v>
      </c>
      <c r="F565" s="525">
        <v>29360</v>
      </c>
      <c r="G565" s="525">
        <v>29360</v>
      </c>
      <c r="H565" s="528"/>
      <c r="I565" s="528"/>
      <c r="J565" s="531">
        <v>29360</v>
      </c>
    </row>
    <row r="566" spans="1:17" s="17" customFormat="1" ht="12.75">
      <c r="A566" s="21" t="s">
        <v>565</v>
      </c>
      <c r="B566" s="386"/>
      <c r="C566" s="16"/>
      <c r="D566" s="440"/>
      <c r="E566" s="437"/>
      <c r="F566" s="412">
        <v>88890</v>
      </c>
      <c r="G566" s="412"/>
      <c r="H566" s="412"/>
      <c r="I566" s="412"/>
      <c r="J566" s="413">
        <v>88890</v>
      </c>
      <c r="N566" s="219"/>
      <c r="O566" s="219"/>
      <c r="P566" s="219"/>
      <c r="Q566" s="219"/>
    </row>
    <row r="567" spans="1:10" s="20" customFormat="1" ht="12.75">
      <c r="A567" s="115">
        <v>339</v>
      </c>
      <c r="B567" s="384" t="s">
        <v>541</v>
      </c>
      <c r="C567" s="112" t="s">
        <v>791</v>
      </c>
      <c r="D567" s="443">
        <v>12</v>
      </c>
      <c r="E567" s="435">
        <v>150</v>
      </c>
      <c r="F567" s="410">
        <v>1800</v>
      </c>
      <c r="G567" s="410">
        <v>1800</v>
      </c>
      <c r="H567" s="528"/>
      <c r="I567" s="528"/>
      <c r="J567" s="411">
        <v>1800</v>
      </c>
    </row>
    <row r="568" spans="1:17" s="17" customFormat="1" ht="12.75">
      <c r="A568" s="18" t="s">
        <v>566</v>
      </c>
      <c r="B568" s="386"/>
      <c r="C568" s="125"/>
      <c r="D568" s="559"/>
      <c r="E568" s="101"/>
      <c r="F568" s="412">
        <v>1800</v>
      </c>
      <c r="G568" s="412"/>
      <c r="H568" s="412"/>
      <c r="I568" s="412"/>
      <c r="J568" s="413">
        <v>1800</v>
      </c>
      <c r="N568" s="219"/>
      <c r="O568" s="219"/>
      <c r="P568" s="219"/>
      <c r="Q568" s="219"/>
    </row>
    <row r="569" spans="1:17" s="17" customFormat="1" ht="24">
      <c r="A569" s="113">
        <v>341</v>
      </c>
      <c r="B569" s="384" t="s">
        <v>526</v>
      </c>
      <c r="C569" s="112" t="s">
        <v>567</v>
      </c>
      <c r="D569" s="427">
        <v>23</v>
      </c>
      <c r="E569" s="435">
        <v>913.0434782608696</v>
      </c>
      <c r="F569" s="403">
        <v>21000</v>
      </c>
      <c r="G569" s="403">
        <v>21000</v>
      </c>
      <c r="H569" s="403"/>
      <c r="I569" s="403"/>
      <c r="J569" s="405">
        <v>21000</v>
      </c>
      <c r="N569" s="219"/>
      <c r="O569" s="219"/>
      <c r="P569" s="219"/>
      <c r="Q569" s="219"/>
    </row>
    <row r="570" spans="1:10" s="20" customFormat="1" ht="24">
      <c r="A570" s="113">
        <v>341</v>
      </c>
      <c r="B570" s="384" t="s">
        <v>526</v>
      </c>
      <c r="C570" s="112" t="s">
        <v>567</v>
      </c>
      <c r="D570" s="534">
        <v>4</v>
      </c>
      <c r="E570" s="455">
        <v>7500</v>
      </c>
      <c r="F570" s="525">
        <v>30000</v>
      </c>
      <c r="G570" s="525">
        <v>30000</v>
      </c>
      <c r="H570" s="528"/>
      <c r="I570" s="528"/>
      <c r="J570" s="531">
        <v>30000</v>
      </c>
    </row>
    <row r="571" spans="1:17" s="17" customFormat="1" ht="12.75">
      <c r="A571" s="18" t="s">
        <v>568</v>
      </c>
      <c r="B571" s="125"/>
      <c r="C571" s="16"/>
      <c r="D571" s="441"/>
      <c r="E571" s="442"/>
      <c r="F571" s="412">
        <v>51000</v>
      </c>
      <c r="G571" s="412"/>
      <c r="H571" s="412"/>
      <c r="I571" s="412"/>
      <c r="J571" s="413">
        <v>51000</v>
      </c>
      <c r="N571" s="219"/>
      <c r="O571" s="219"/>
      <c r="P571" s="219"/>
      <c r="Q571" s="219"/>
    </row>
    <row r="572" spans="1:17" s="17" customFormat="1" ht="12.75">
      <c r="A572" s="113">
        <v>345</v>
      </c>
      <c r="B572" s="384" t="s">
        <v>526</v>
      </c>
      <c r="C572" s="112" t="s">
        <v>569</v>
      </c>
      <c r="D572" s="427">
        <v>331</v>
      </c>
      <c r="E572" s="435">
        <v>2390.628398791541</v>
      </c>
      <c r="F572" s="403">
        <v>791298</v>
      </c>
      <c r="G572" s="403">
        <v>791298</v>
      </c>
      <c r="H572" s="403"/>
      <c r="I572" s="403"/>
      <c r="J572" s="405">
        <v>791298</v>
      </c>
      <c r="N572" s="219"/>
      <c r="O572" s="219"/>
      <c r="P572" s="219"/>
      <c r="Q572" s="219"/>
    </row>
    <row r="573" spans="1:10" s="20" customFormat="1" ht="12.75">
      <c r="A573" s="113">
        <v>345</v>
      </c>
      <c r="B573" s="449" t="s">
        <v>764</v>
      </c>
      <c r="C573" s="186" t="s">
        <v>792</v>
      </c>
      <c r="D573" s="618">
        <v>1</v>
      </c>
      <c r="E573" s="455">
        <v>5000</v>
      </c>
      <c r="F573" s="435">
        <v>5000</v>
      </c>
      <c r="G573" s="435">
        <v>5000</v>
      </c>
      <c r="H573" s="528"/>
      <c r="I573" s="528"/>
      <c r="J573" s="533">
        <v>5000</v>
      </c>
    </row>
    <row r="574" spans="1:17" s="17" customFormat="1" ht="12.75">
      <c r="A574" s="18" t="s">
        <v>570</v>
      </c>
      <c r="B574" s="125"/>
      <c r="C574" s="16"/>
      <c r="D574" s="441"/>
      <c r="E574" s="442"/>
      <c r="F574" s="412">
        <v>796298</v>
      </c>
      <c r="G574" s="412"/>
      <c r="H574" s="412"/>
      <c r="I574" s="412"/>
      <c r="J574" s="413">
        <v>796298</v>
      </c>
      <c r="N574" s="219"/>
      <c r="O574" s="219"/>
      <c r="P574" s="219"/>
      <c r="Q574" s="219"/>
    </row>
    <row r="575" spans="1:17" s="17" customFormat="1" ht="12.75">
      <c r="A575" s="113">
        <v>346</v>
      </c>
      <c r="B575" s="384"/>
      <c r="C575" s="112" t="s">
        <v>705</v>
      </c>
      <c r="D575" s="427">
        <v>2</v>
      </c>
      <c r="E575" s="435">
        <v>5400</v>
      </c>
      <c r="F575" s="403">
        <v>10800</v>
      </c>
      <c r="G575" s="403">
        <v>10800</v>
      </c>
      <c r="H575" s="403"/>
      <c r="I575" s="403"/>
      <c r="J575" s="405">
        <v>10800</v>
      </c>
      <c r="N575" s="219"/>
      <c r="O575" s="219"/>
      <c r="P575" s="219"/>
      <c r="Q575" s="219"/>
    </row>
    <row r="576" spans="1:17" s="17" customFormat="1" ht="12.75">
      <c r="A576" s="18" t="s">
        <v>17</v>
      </c>
      <c r="B576" s="125"/>
      <c r="C576" s="16"/>
      <c r="D576" s="441"/>
      <c r="E576" s="442"/>
      <c r="F576" s="412">
        <v>10800</v>
      </c>
      <c r="G576" s="412"/>
      <c r="H576" s="412"/>
      <c r="I576" s="412"/>
      <c r="J576" s="413">
        <v>10800</v>
      </c>
      <c r="N576" s="219"/>
      <c r="O576" s="219"/>
      <c r="P576" s="219"/>
      <c r="Q576" s="219"/>
    </row>
    <row r="577" spans="1:17" s="17" customFormat="1" ht="24">
      <c r="A577" s="113">
        <v>349</v>
      </c>
      <c r="B577" s="384" t="s">
        <v>534</v>
      </c>
      <c r="C577" s="112" t="s">
        <v>571</v>
      </c>
      <c r="D577" s="427">
        <v>267</v>
      </c>
      <c r="E577" s="435">
        <v>3809.5205243445694</v>
      </c>
      <c r="F577" s="403">
        <v>1017141.98</v>
      </c>
      <c r="G577" s="403">
        <v>1017141.98</v>
      </c>
      <c r="H577" s="403"/>
      <c r="I577" s="403"/>
      <c r="J577" s="405">
        <v>1017141.98</v>
      </c>
      <c r="N577" s="219"/>
      <c r="O577" s="219"/>
      <c r="P577" s="219"/>
      <c r="Q577" s="219"/>
    </row>
    <row r="578" spans="1:10" s="20" customFormat="1" ht="12.75">
      <c r="A578" s="113">
        <v>349</v>
      </c>
      <c r="B578" s="384" t="s">
        <v>534</v>
      </c>
      <c r="C578" s="112" t="s">
        <v>794</v>
      </c>
      <c r="D578" s="443">
        <v>20</v>
      </c>
      <c r="E578" s="455">
        <v>1800</v>
      </c>
      <c r="F578" s="410">
        <v>36000</v>
      </c>
      <c r="G578" s="410">
        <v>36000</v>
      </c>
      <c r="H578" s="528"/>
      <c r="I578" s="528"/>
      <c r="J578" s="411">
        <v>36000</v>
      </c>
    </row>
    <row r="579" spans="1:10" s="20" customFormat="1" ht="24">
      <c r="A579" s="113">
        <v>349</v>
      </c>
      <c r="B579" s="384" t="s">
        <v>534</v>
      </c>
      <c r="C579" s="112" t="s">
        <v>795</v>
      </c>
      <c r="D579" s="443">
        <v>6</v>
      </c>
      <c r="E579" s="455">
        <v>100</v>
      </c>
      <c r="F579" s="410">
        <v>600</v>
      </c>
      <c r="G579" s="410">
        <v>600</v>
      </c>
      <c r="H579" s="528"/>
      <c r="I579" s="528"/>
      <c r="J579" s="411">
        <v>600</v>
      </c>
    </row>
    <row r="580" spans="1:10" s="20" customFormat="1" ht="12.75">
      <c r="A580" s="113">
        <v>349</v>
      </c>
      <c r="B580" s="384"/>
      <c r="C580" s="112" t="s">
        <v>796</v>
      </c>
      <c r="D580" s="443">
        <v>13</v>
      </c>
      <c r="E580" s="455">
        <v>1510</v>
      </c>
      <c r="F580" s="410">
        <v>19630</v>
      </c>
      <c r="G580" s="410">
        <v>19630</v>
      </c>
      <c r="H580" s="528"/>
      <c r="I580" s="528"/>
      <c r="J580" s="411">
        <v>19630</v>
      </c>
    </row>
    <row r="581" spans="1:17" s="17" customFormat="1" ht="12.75">
      <c r="A581" s="113">
        <v>349</v>
      </c>
      <c r="B581" s="384" t="s">
        <v>526</v>
      </c>
      <c r="C581" s="112" t="s">
        <v>572</v>
      </c>
      <c r="D581" s="427">
        <v>104</v>
      </c>
      <c r="E581" s="435">
        <v>511.33653846153845</v>
      </c>
      <c r="F581" s="403">
        <v>53179</v>
      </c>
      <c r="G581" s="403">
        <v>53179</v>
      </c>
      <c r="H581" s="403"/>
      <c r="I581" s="403"/>
      <c r="J581" s="405">
        <v>53179</v>
      </c>
      <c r="N581" s="219"/>
      <c r="O581" s="219"/>
      <c r="P581" s="219"/>
      <c r="Q581" s="219"/>
    </row>
    <row r="582" spans="1:17" s="17" customFormat="1" ht="12.75">
      <c r="A582" s="113">
        <v>349</v>
      </c>
      <c r="B582" s="384" t="s">
        <v>534</v>
      </c>
      <c r="C582" s="112" t="s">
        <v>573</v>
      </c>
      <c r="D582" s="427">
        <v>1</v>
      </c>
      <c r="E582" s="435">
        <v>1500</v>
      </c>
      <c r="F582" s="403">
        <v>1500</v>
      </c>
      <c r="G582" s="403">
        <v>1500</v>
      </c>
      <c r="H582" s="403"/>
      <c r="I582" s="403"/>
      <c r="J582" s="405">
        <v>1500</v>
      </c>
      <c r="N582" s="219"/>
      <c r="O582" s="219"/>
      <c r="P582" s="219"/>
      <c r="Q582" s="219"/>
    </row>
    <row r="583" spans="1:17" s="17" customFormat="1" ht="12.75">
      <c r="A583" s="18" t="s">
        <v>574</v>
      </c>
      <c r="B583" s="125"/>
      <c r="C583" s="16"/>
      <c r="D583" s="441"/>
      <c r="E583" s="442"/>
      <c r="F583" s="412">
        <v>1128050.98</v>
      </c>
      <c r="G583" s="412"/>
      <c r="H583" s="412"/>
      <c r="I583" s="412"/>
      <c r="J583" s="413">
        <v>1128050.98</v>
      </c>
      <c r="N583" s="219"/>
      <c r="O583" s="219"/>
      <c r="P583" s="219"/>
      <c r="Q583" s="219"/>
    </row>
    <row r="584" spans="1:17" s="17" customFormat="1" ht="12.75">
      <c r="A584" s="115">
        <v>351</v>
      </c>
      <c r="B584" s="389" t="s">
        <v>526</v>
      </c>
      <c r="C584" s="112" t="s">
        <v>575</v>
      </c>
      <c r="D584" s="427">
        <v>503</v>
      </c>
      <c r="E584" s="435">
        <v>92.15109343936382</v>
      </c>
      <c r="F584" s="403">
        <v>46352</v>
      </c>
      <c r="G584" s="403">
        <v>46352</v>
      </c>
      <c r="H584" s="403"/>
      <c r="I584" s="403"/>
      <c r="J584" s="405">
        <v>46352</v>
      </c>
      <c r="N584" s="219"/>
      <c r="O584" s="219"/>
      <c r="P584" s="219"/>
      <c r="Q584" s="219"/>
    </row>
    <row r="585" spans="1:10" s="20" customFormat="1" ht="12.75">
      <c r="A585" s="115">
        <v>351</v>
      </c>
      <c r="B585" s="389" t="s">
        <v>526</v>
      </c>
      <c r="C585" s="112" t="s">
        <v>575</v>
      </c>
      <c r="D585" s="534">
        <v>12</v>
      </c>
      <c r="E585" s="455">
        <v>300</v>
      </c>
      <c r="F585" s="525">
        <v>3600</v>
      </c>
      <c r="G585" s="525">
        <v>3600</v>
      </c>
      <c r="H585" s="528"/>
      <c r="I585" s="528"/>
      <c r="J585" s="531">
        <v>3600</v>
      </c>
    </row>
    <row r="586" spans="1:17" s="17" customFormat="1" ht="12.75">
      <c r="A586" s="115">
        <v>351</v>
      </c>
      <c r="B586" s="389" t="s">
        <v>576</v>
      </c>
      <c r="C586" s="112" t="s">
        <v>575</v>
      </c>
      <c r="D586" s="427">
        <v>1</v>
      </c>
      <c r="E586" s="435">
        <v>3000</v>
      </c>
      <c r="F586" s="403">
        <v>3000</v>
      </c>
      <c r="G586" s="403">
        <v>3000</v>
      </c>
      <c r="H586" s="403"/>
      <c r="I586" s="403"/>
      <c r="J586" s="405">
        <v>3000</v>
      </c>
      <c r="N586" s="219"/>
      <c r="O586" s="219"/>
      <c r="P586" s="219"/>
      <c r="Q586" s="219"/>
    </row>
    <row r="587" spans="1:17" s="17" customFormat="1" ht="12.75">
      <c r="A587" s="21" t="s">
        <v>577</v>
      </c>
      <c r="B587" s="386"/>
      <c r="C587" s="16"/>
      <c r="D587" s="440"/>
      <c r="E587" s="437"/>
      <c r="F587" s="412">
        <v>52952</v>
      </c>
      <c r="G587" s="412"/>
      <c r="H587" s="412"/>
      <c r="I587" s="412"/>
      <c r="J587" s="413">
        <v>52952</v>
      </c>
      <c r="N587" s="219"/>
      <c r="O587" s="219"/>
      <c r="P587" s="219"/>
      <c r="Q587" s="219"/>
    </row>
    <row r="588" spans="1:17" s="17" customFormat="1" ht="12.75">
      <c r="A588" s="113">
        <v>352</v>
      </c>
      <c r="B588" s="384" t="s">
        <v>541</v>
      </c>
      <c r="C588" s="112" t="s">
        <v>578</v>
      </c>
      <c r="D588" s="427">
        <v>15</v>
      </c>
      <c r="E588" s="435">
        <v>1666.6666666666667</v>
      </c>
      <c r="F588" s="403">
        <v>25000</v>
      </c>
      <c r="G588" s="403">
        <v>25000</v>
      </c>
      <c r="H588" s="403"/>
      <c r="I588" s="403"/>
      <c r="J588" s="405">
        <v>25000</v>
      </c>
      <c r="N588" s="219"/>
      <c r="O588" s="219"/>
      <c r="P588" s="219"/>
      <c r="Q588" s="219"/>
    </row>
    <row r="589" spans="1:10" s="20" customFormat="1" ht="12.75">
      <c r="A589" s="113">
        <v>352</v>
      </c>
      <c r="B589" s="384" t="s">
        <v>541</v>
      </c>
      <c r="C589" s="112" t="s">
        <v>578</v>
      </c>
      <c r="D589" s="534">
        <v>2</v>
      </c>
      <c r="E589" s="435">
        <v>7600</v>
      </c>
      <c r="F589" s="525">
        <v>15200</v>
      </c>
      <c r="G589" s="525">
        <v>15200</v>
      </c>
      <c r="H589" s="528"/>
      <c r="I589" s="528"/>
      <c r="J589" s="531">
        <v>15200</v>
      </c>
    </row>
    <row r="590" spans="1:17" s="17" customFormat="1" ht="12.75">
      <c r="A590" s="113">
        <v>352</v>
      </c>
      <c r="B590" s="384" t="s">
        <v>541</v>
      </c>
      <c r="C590" s="112" t="s">
        <v>579</v>
      </c>
      <c r="D590" s="427">
        <v>2</v>
      </c>
      <c r="E590" s="435">
        <v>1500</v>
      </c>
      <c r="F590" s="403">
        <v>3000</v>
      </c>
      <c r="G590" s="403">
        <v>3000</v>
      </c>
      <c r="H590" s="403"/>
      <c r="I590" s="403"/>
      <c r="J590" s="405">
        <v>3000</v>
      </c>
      <c r="N590" s="219"/>
      <c r="O590" s="219"/>
      <c r="P590" s="219"/>
      <c r="Q590" s="219"/>
    </row>
    <row r="591" spans="1:17" s="17" customFormat="1" ht="12.75">
      <c r="A591" s="18" t="s">
        <v>580</v>
      </c>
      <c r="B591" s="125"/>
      <c r="C591" s="16"/>
      <c r="D591" s="436"/>
      <c r="E591" s="437"/>
      <c r="F591" s="412">
        <v>43200</v>
      </c>
      <c r="G591" s="412"/>
      <c r="H591" s="412"/>
      <c r="I591" s="412"/>
      <c r="J591" s="413">
        <v>43200</v>
      </c>
      <c r="N591" s="219"/>
      <c r="O591" s="219"/>
      <c r="P591" s="219"/>
      <c r="Q591" s="219"/>
    </row>
    <row r="592" spans="1:17" s="17" customFormat="1" ht="12.75">
      <c r="A592" s="113">
        <v>353</v>
      </c>
      <c r="B592" s="384" t="s">
        <v>581</v>
      </c>
      <c r="C592" s="112" t="s">
        <v>582</v>
      </c>
      <c r="D592" s="427">
        <v>54335</v>
      </c>
      <c r="E592" s="410">
        <v>0.2</v>
      </c>
      <c r="F592" s="410">
        <v>10867</v>
      </c>
      <c r="G592" s="410">
        <v>10867</v>
      </c>
      <c r="H592" s="410"/>
      <c r="I592" s="410"/>
      <c r="J592" s="411">
        <v>10867</v>
      </c>
      <c r="N592" s="219"/>
      <c r="O592" s="219"/>
      <c r="P592" s="219"/>
      <c r="Q592" s="219"/>
    </row>
    <row r="593" spans="1:10" s="20" customFormat="1" ht="12.75">
      <c r="A593" s="113">
        <v>353</v>
      </c>
      <c r="B593" s="384" t="s">
        <v>169</v>
      </c>
      <c r="C593" s="112" t="s">
        <v>583</v>
      </c>
      <c r="D593" s="443">
        <v>17</v>
      </c>
      <c r="E593" s="435">
        <v>1007</v>
      </c>
      <c r="F593" s="435">
        <v>17119</v>
      </c>
      <c r="G593" s="435">
        <v>17119</v>
      </c>
      <c r="H593" s="528"/>
      <c r="I593" s="528"/>
      <c r="J593" s="533">
        <v>17119</v>
      </c>
    </row>
    <row r="594" spans="1:10" s="20" customFormat="1" ht="12.75">
      <c r="A594" s="113">
        <v>353</v>
      </c>
      <c r="B594" s="384" t="s">
        <v>576</v>
      </c>
      <c r="C594" s="112" t="s">
        <v>583</v>
      </c>
      <c r="D594" s="443">
        <v>2</v>
      </c>
      <c r="E594" s="435">
        <v>10000</v>
      </c>
      <c r="F594" s="435">
        <v>20000</v>
      </c>
      <c r="G594" s="435">
        <v>20000</v>
      </c>
      <c r="H594" s="528"/>
      <c r="I594" s="528"/>
      <c r="J594" s="533">
        <v>20000</v>
      </c>
    </row>
    <row r="595" spans="1:17" s="17" customFormat="1" ht="12.75">
      <c r="A595" s="113">
        <v>353</v>
      </c>
      <c r="B595" s="384" t="s">
        <v>169</v>
      </c>
      <c r="C595" s="112" t="s">
        <v>583</v>
      </c>
      <c r="D595" s="427">
        <v>5</v>
      </c>
      <c r="E595" s="435">
        <v>5700</v>
      </c>
      <c r="F595" s="403">
        <v>28500</v>
      </c>
      <c r="G595" s="403">
        <v>28500</v>
      </c>
      <c r="H595" s="403"/>
      <c r="I595" s="403"/>
      <c r="J595" s="405">
        <v>28500</v>
      </c>
      <c r="N595" s="219"/>
      <c r="O595" s="219"/>
      <c r="P595" s="219"/>
      <c r="Q595" s="219"/>
    </row>
    <row r="596" spans="1:10" s="20" customFormat="1" ht="12.75">
      <c r="A596" s="123">
        <v>353</v>
      </c>
      <c r="B596" s="394" t="s">
        <v>526</v>
      </c>
      <c r="C596" s="122" t="s">
        <v>584</v>
      </c>
      <c r="D596" s="443">
        <v>6</v>
      </c>
      <c r="E596" s="435">
        <v>12833.333333333334</v>
      </c>
      <c r="F596" s="435">
        <v>77000</v>
      </c>
      <c r="G596" s="435">
        <v>77000</v>
      </c>
      <c r="H596" s="528"/>
      <c r="I596" s="528"/>
      <c r="J596" s="533">
        <v>77000</v>
      </c>
    </row>
    <row r="597" spans="1:17" s="17" customFormat="1" ht="12.75">
      <c r="A597" s="123">
        <v>353</v>
      </c>
      <c r="B597" s="394" t="s">
        <v>526</v>
      </c>
      <c r="C597" s="122" t="s">
        <v>584</v>
      </c>
      <c r="D597" s="427">
        <v>9684</v>
      </c>
      <c r="E597" s="435">
        <v>23.995662949194546</v>
      </c>
      <c r="F597" s="403">
        <v>232374</v>
      </c>
      <c r="G597" s="403">
        <v>232374</v>
      </c>
      <c r="H597" s="403"/>
      <c r="I597" s="403"/>
      <c r="J597" s="405">
        <v>232374</v>
      </c>
      <c r="N597" s="219"/>
      <c r="O597" s="219"/>
      <c r="P597" s="219"/>
      <c r="Q597" s="219"/>
    </row>
    <row r="598" spans="1:17" s="17" customFormat="1" ht="12.75">
      <c r="A598" s="18" t="s">
        <v>585</v>
      </c>
      <c r="B598" s="125"/>
      <c r="C598" s="16"/>
      <c r="D598" s="436"/>
      <c r="E598" s="437"/>
      <c r="F598" s="412">
        <v>385860</v>
      </c>
      <c r="G598" s="412"/>
      <c r="H598" s="412"/>
      <c r="I598" s="412"/>
      <c r="J598" s="413">
        <v>385860</v>
      </c>
      <c r="N598" s="219"/>
      <c r="O598" s="219"/>
      <c r="P598" s="219"/>
      <c r="Q598" s="219"/>
    </row>
    <row r="599" spans="1:17" s="17" customFormat="1" ht="12.75">
      <c r="A599" s="113">
        <v>354</v>
      </c>
      <c r="B599" s="384" t="s">
        <v>541</v>
      </c>
      <c r="C599" s="112" t="s">
        <v>1</v>
      </c>
      <c r="D599" s="427">
        <v>12</v>
      </c>
      <c r="E599" s="435">
        <v>95</v>
      </c>
      <c r="F599" s="403">
        <v>1140</v>
      </c>
      <c r="G599" s="403">
        <v>1140</v>
      </c>
      <c r="H599" s="403"/>
      <c r="I599" s="403"/>
      <c r="J599" s="405">
        <v>1140</v>
      </c>
      <c r="N599" s="219"/>
      <c r="O599" s="219"/>
      <c r="P599" s="219"/>
      <c r="Q599" s="219"/>
    </row>
    <row r="600" spans="1:10" s="20" customFormat="1" ht="12.75">
      <c r="A600" s="113">
        <v>354</v>
      </c>
      <c r="B600" s="384" t="s">
        <v>534</v>
      </c>
      <c r="C600" s="112" t="s">
        <v>586</v>
      </c>
      <c r="D600" s="534">
        <v>96</v>
      </c>
      <c r="E600" s="556">
        <v>1462.5</v>
      </c>
      <c r="F600" s="525">
        <v>140400</v>
      </c>
      <c r="G600" s="525">
        <v>140400</v>
      </c>
      <c r="H600" s="528"/>
      <c r="I600" s="528"/>
      <c r="J600" s="531">
        <v>140400</v>
      </c>
    </row>
    <row r="601" spans="1:10" s="20" customFormat="1" ht="17.25" customHeight="1">
      <c r="A601" s="113">
        <v>354</v>
      </c>
      <c r="B601" s="384" t="s">
        <v>534</v>
      </c>
      <c r="C601" s="112" t="s">
        <v>587</v>
      </c>
      <c r="D601" s="534">
        <v>24</v>
      </c>
      <c r="E601" s="556">
        <v>1700</v>
      </c>
      <c r="F601" s="525">
        <v>40800</v>
      </c>
      <c r="G601" s="525">
        <v>40800</v>
      </c>
      <c r="H601" s="528"/>
      <c r="I601" s="528"/>
      <c r="J601" s="531">
        <v>40800</v>
      </c>
    </row>
    <row r="602" spans="1:17" s="17" customFormat="1" ht="12.75">
      <c r="A602" s="113">
        <v>354</v>
      </c>
      <c r="B602" s="384" t="s">
        <v>534</v>
      </c>
      <c r="C602" s="112" t="s">
        <v>586</v>
      </c>
      <c r="D602" s="427">
        <v>72</v>
      </c>
      <c r="E602" s="435">
        <v>636.8522222222223</v>
      </c>
      <c r="F602" s="403">
        <v>45853.36</v>
      </c>
      <c r="G602" s="403">
        <v>45853.36</v>
      </c>
      <c r="H602" s="403"/>
      <c r="I602" s="403"/>
      <c r="J602" s="405">
        <v>45853.36</v>
      </c>
      <c r="N602" s="219"/>
      <c r="O602" s="219"/>
      <c r="P602" s="219"/>
      <c r="Q602" s="219"/>
    </row>
    <row r="603" spans="1:17" s="17" customFormat="1" ht="12.75">
      <c r="A603" s="113">
        <v>354</v>
      </c>
      <c r="B603" s="384" t="s">
        <v>534</v>
      </c>
      <c r="C603" s="112" t="s">
        <v>587</v>
      </c>
      <c r="D603" s="427">
        <v>217</v>
      </c>
      <c r="E603" s="435">
        <v>797.5714285714286</v>
      </c>
      <c r="F603" s="403">
        <v>173073</v>
      </c>
      <c r="G603" s="403">
        <v>173073</v>
      </c>
      <c r="H603" s="403"/>
      <c r="I603" s="403"/>
      <c r="J603" s="405">
        <v>173073</v>
      </c>
      <c r="N603" s="219"/>
      <c r="O603" s="219"/>
      <c r="P603" s="219"/>
      <c r="Q603" s="219"/>
    </row>
    <row r="604" spans="1:17" s="17" customFormat="1" ht="12.75">
      <c r="A604" s="18" t="s">
        <v>588</v>
      </c>
      <c r="B604" s="125"/>
      <c r="C604" s="16"/>
      <c r="D604" s="432"/>
      <c r="E604" s="101"/>
      <c r="F604" s="412">
        <v>401266.36</v>
      </c>
      <c r="G604" s="412"/>
      <c r="H604" s="412"/>
      <c r="I604" s="412"/>
      <c r="J604" s="413">
        <v>401266.36</v>
      </c>
      <c r="N604" s="219"/>
      <c r="O604" s="219"/>
      <c r="P604" s="219"/>
      <c r="Q604" s="219"/>
    </row>
    <row r="605" spans="1:17" s="17" customFormat="1" ht="12.75">
      <c r="A605" s="113">
        <v>355</v>
      </c>
      <c r="B605" s="384" t="s">
        <v>541</v>
      </c>
      <c r="C605" s="112" t="s">
        <v>589</v>
      </c>
      <c r="D605" s="427">
        <v>57</v>
      </c>
      <c r="E605" s="435">
        <v>40.35087719298246</v>
      </c>
      <c r="F605" s="403">
        <v>2300</v>
      </c>
      <c r="G605" s="403">
        <v>2300</v>
      </c>
      <c r="H605" s="403"/>
      <c r="I605" s="403"/>
      <c r="J605" s="405">
        <v>2300</v>
      </c>
      <c r="N605" s="219"/>
      <c r="O605" s="219"/>
      <c r="P605" s="219"/>
      <c r="Q605" s="219"/>
    </row>
    <row r="606" spans="1:17" s="17" customFormat="1" ht="36">
      <c r="A606" s="113">
        <v>355</v>
      </c>
      <c r="B606" s="384" t="s">
        <v>541</v>
      </c>
      <c r="C606" s="112" t="s">
        <v>590</v>
      </c>
      <c r="D606" s="427">
        <v>58</v>
      </c>
      <c r="E606" s="435">
        <v>377.1034482758621</v>
      </c>
      <c r="F606" s="403">
        <v>21872</v>
      </c>
      <c r="G606" s="403">
        <v>21872</v>
      </c>
      <c r="H606" s="403"/>
      <c r="I606" s="403"/>
      <c r="J606" s="405">
        <v>21872</v>
      </c>
      <c r="N606" s="219"/>
      <c r="O606" s="219"/>
      <c r="P606" s="219"/>
      <c r="Q606" s="219"/>
    </row>
    <row r="607" spans="1:17" s="17" customFormat="1" ht="12.75">
      <c r="A607" s="113">
        <v>355</v>
      </c>
      <c r="B607" s="384" t="s">
        <v>541</v>
      </c>
      <c r="C607" s="112" t="s">
        <v>591</v>
      </c>
      <c r="D607" s="427">
        <v>120</v>
      </c>
      <c r="E607" s="435">
        <v>79.93333333333334</v>
      </c>
      <c r="F607" s="403">
        <v>9592</v>
      </c>
      <c r="G607" s="403">
        <v>9592</v>
      </c>
      <c r="H607" s="403"/>
      <c r="I607" s="403"/>
      <c r="J607" s="405">
        <v>9592</v>
      </c>
      <c r="N607" s="219"/>
      <c r="O607" s="219"/>
      <c r="P607" s="219"/>
      <c r="Q607" s="219"/>
    </row>
    <row r="608" spans="1:17" s="17" customFormat="1" ht="12.75">
      <c r="A608" s="113">
        <v>355</v>
      </c>
      <c r="B608" s="384" t="s">
        <v>541</v>
      </c>
      <c r="C608" s="112" t="s">
        <v>592</v>
      </c>
      <c r="D608" s="427">
        <v>1</v>
      </c>
      <c r="E608" s="435">
        <v>264</v>
      </c>
      <c r="F608" s="403">
        <v>264</v>
      </c>
      <c r="G608" s="403">
        <v>264</v>
      </c>
      <c r="H608" s="403"/>
      <c r="I608" s="403"/>
      <c r="J608" s="405">
        <v>264</v>
      </c>
      <c r="N608" s="219"/>
      <c r="O608" s="219"/>
      <c r="P608" s="219"/>
      <c r="Q608" s="219"/>
    </row>
    <row r="609" spans="1:17" s="17" customFormat="1" ht="12.75">
      <c r="A609" s="18" t="s">
        <v>593</v>
      </c>
      <c r="B609" s="125"/>
      <c r="C609" s="16"/>
      <c r="D609" s="436"/>
      <c r="E609" s="437"/>
      <c r="F609" s="412">
        <v>34028</v>
      </c>
      <c r="G609" s="412"/>
      <c r="H609" s="412"/>
      <c r="I609" s="412"/>
      <c r="J609" s="413">
        <v>34028</v>
      </c>
      <c r="N609" s="219"/>
      <c r="O609" s="219"/>
      <c r="P609" s="219"/>
      <c r="Q609" s="219"/>
    </row>
    <row r="610" spans="1:17" s="17" customFormat="1" ht="12.75">
      <c r="A610" s="113">
        <v>356</v>
      </c>
      <c r="B610" s="384" t="s">
        <v>541</v>
      </c>
      <c r="C610" s="112" t="s">
        <v>594</v>
      </c>
      <c r="D610" s="427">
        <v>102</v>
      </c>
      <c r="E610" s="435">
        <v>710.1956862745097</v>
      </c>
      <c r="F610" s="403">
        <v>72439.96</v>
      </c>
      <c r="G610" s="403">
        <v>72439.96</v>
      </c>
      <c r="H610" s="403"/>
      <c r="I610" s="403"/>
      <c r="J610" s="405">
        <v>72439.96</v>
      </c>
      <c r="N610" s="219"/>
      <c r="O610" s="219"/>
      <c r="P610" s="219"/>
      <c r="Q610" s="219"/>
    </row>
    <row r="611" spans="1:10" s="20" customFormat="1" ht="12.75">
      <c r="A611" s="113">
        <v>356</v>
      </c>
      <c r="B611" s="384" t="s">
        <v>541</v>
      </c>
      <c r="C611" s="112" t="s">
        <v>594</v>
      </c>
      <c r="D611" s="534">
        <v>12</v>
      </c>
      <c r="E611" s="435">
        <v>3700</v>
      </c>
      <c r="F611" s="525">
        <v>44400</v>
      </c>
      <c r="G611" s="525">
        <v>44400</v>
      </c>
      <c r="H611" s="528"/>
      <c r="I611" s="528"/>
      <c r="J611" s="531">
        <v>44400</v>
      </c>
    </row>
    <row r="612" spans="1:17" s="17" customFormat="1" ht="12.75">
      <c r="A612" s="18" t="s">
        <v>595</v>
      </c>
      <c r="B612" s="125"/>
      <c r="C612" s="16"/>
      <c r="D612" s="436"/>
      <c r="E612" s="437"/>
      <c r="F612" s="412">
        <v>116839.96</v>
      </c>
      <c r="G612" s="412"/>
      <c r="H612" s="412"/>
      <c r="I612" s="412"/>
      <c r="J612" s="413">
        <v>116839.96</v>
      </c>
      <c r="N612" s="219"/>
      <c r="O612" s="219"/>
      <c r="P612" s="219"/>
      <c r="Q612" s="219"/>
    </row>
    <row r="613" spans="1:17" s="17" customFormat="1" ht="12.75">
      <c r="A613" s="113">
        <v>359</v>
      </c>
      <c r="B613" s="384" t="s">
        <v>166</v>
      </c>
      <c r="C613" s="112" t="s">
        <v>881</v>
      </c>
      <c r="D613" s="443">
        <v>1</v>
      </c>
      <c r="E613" s="435">
        <v>4634195</v>
      </c>
      <c r="F613" s="410">
        <f>D613*E613</f>
        <v>4634195</v>
      </c>
      <c r="G613" s="404"/>
      <c r="H613" s="404"/>
      <c r="I613" s="528">
        <v>4634195</v>
      </c>
      <c r="J613" s="700">
        <v>4634195</v>
      </c>
      <c r="N613" s="219"/>
      <c r="O613" s="219"/>
      <c r="P613" s="219"/>
      <c r="Q613" s="219"/>
    </row>
    <row r="614" spans="1:17" s="17" customFormat="1" ht="12.75">
      <c r="A614" s="18" t="s">
        <v>880</v>
      </c>
      <c r="B614" s="125"/>
      <c r="C614" s="16"/>
      <c r="D614" s="436"/>
      <c r="E614" s="437"/>
      <c r="F614" s="412">
        <f>SUM(F613)</f>
        <v>4634195</v>
      </c>
      <c r="G614" s="404"/>
      <c r="H614" s="404"/>
      <c r="I614" s="404"/>
      <c r="J614" s="481">
        <f>SUM(J613)</f>
        <v>4634195</v>
      </c>
      <c r="N614" s="219"/>
      <c r="O614" s="219"/>
      <c r="P614" s="219"/>
      <c r="Q614" s="219"/>
    </row>
    <row r="615" spans="1:17" s="17" customFormat="1" ht="12.75">
      <c r="A615" s="113">
        <v>371</v>
      </c>
      <c r="B615" s="384" t="s">
        <v>534</v>
      </c>
      <c r="C615" s="112" t="s">
        <v>596</v>
      </c>
      <c r="D615" s="427">
        <v>1564</v>
      </c>
      <c r="E615" s="419">
        <v>1100</v>
      </c>
      <c r="F615" s="410">
        <v>1720400</v>
      </c>
      <c r="G615" s="410">
        <v>1720400</v>
      </c>
      <c r="H615" s="410"/>
      <c r="I615" s="410"/>
      <c r="J615" s="411">
        <v>1720400</v>
      </c>
      <c r="N615" s="219"/>
      <c r="O615" s="219"/>
      <c r="P615" s="219"/>
      <c r="Q615" s="219"/>
    </row>
    <row r="616" spans="1:17" s="17" customFormat="1" ht="12.75">
      <c r="A616" s="113">
        <v>371</v>
      </c>
      <c r="B616" s="384" t="s">
        <v>597</v>
      </c>
      <c r="C616" s="112" t="s">
        <v>598</v>
      </c>
      <c r="D616" s="427">
        <v>168</v>
      </c>
      <c r="E616" s="419">
        <v>2400</v>
      </c>
      <c r="F616" s="410">
        <v>403200</v>
      </c>
      <c r="G616" s="410">
        <v>403200</v>
      </c>
      <c r="H616" s="410"/>
      <c r="I616" s="410"/>
      <c r="J616" s="411">
        <v>403200</v>
      </c>
      <c r="N616" s="219"/>
      <c r="O616" s="219"/>
      <c r="P616" s="219"/>
      <c r="Q616" s="219"/>
    </row>
    <row r="617" spans="1:17" s="17" customFormat="1" ht="12.75">
      <c r="A617" s="113">
        <v>371</v>
      </c>
      <c r="B617" s="384" t="s">
        <v>534</v>
      </c>
      <c r="C617" s="112" t="s">
        <v>599</v>
      </c>
      <c r="D617" s="427">
        <v>1200</v>
      </c>
      <c r="E617" s="419">
        <v>280</v>
      </c>
      <c r="F617" s="410">
        <v>336000</v>
      </c>
      <c r="G617" s="410">
        <v>336000</v>
      </c>
      <c r="H617" s="410"/>
      <c r="I617" s="410"/>
      <c r="J617" s="411">
        <v>336000</v>
      </c>
      <c r="N617" s="219"/>
      <c r="O617" s="219"/>
      <c r="P617" s="219"/>
      <c r="Q617" s="219"/>
    </row>
    <row r="618" spans="1:10" s="20" customFormat="1" ht="12.75">
      <c r="A618" s="185">
        <v>371</v>
      </c>
      <c r="B618" s="384" t="s">
        <v>534</v>
      </c>
      <c r="C618" s="112" t="s">
        <v>596</v>
      </c>
      <c r="D618" s="695">
        <v>30</v>
      </c>
      <c r="E618" s="419">
        <v>1200</v>
      </c>
      <c r="F618" s="435">
        <v>36000</v>
      </c>
      <c r="G618" s="435">
        <v>36000</v>
      </c>
      <c r="H618" s="528"/>
      <c r="I618" s="528"/>
      <c r="J618" s="533">
        <v>36000</v>
      </c>
    </row>
    <row r="619" spans="1:10" s="20" customFormat="1" ht="12.75">
      <c r="A619" s="185">
        <v>371</v>
      </c>
      <c r="B619" s="384" t="s">
        <v>597</v>
      </c>
      <c r="C619" s="112" t="s">
        <v>598</v>
      </c>
      <c r="D619" s="695">
        <v>5</v>
      </c>
      <c r="E619" s="419">
        <v>10000</v>
      </c>
      <c r="F619" s="435">
        <v>50000</v>
      </c>
      <c r="G619" s="435">
        <v>50000</v>
      </c>
      <c r="H619" s="528"/>
      <c r="I619" s="528"/>
      <c r="J619" s="533">
        <v>50000</v>
      </c>
    </row>
    <row r="620" spans="1:17" s="17" customFormat="1" ht="12.75">
      <c r="A620" s="18" t="s">
        <v>600</v>
      </c>
      <c r="B620" s="125"/>
      <c r="C620" s="16"/>
      <c r="D620" s="438"/>
      <c r="E620" s="439"/>
      <c r="F620" s="412">
        <v>2545600</v>
      </c>
      <c r="G620" s="412"/>
      <c r="H620" s="412"/>
      <c r="I620" s="412"/>
      <c r="J620" s="413">
        <v>2545600</v>
      </c>
      <c r="N620" s="219"/>
      <c r="O620" s="219"/>
      <c r="P620" s="219"/>
      <c r="Q620" s="219"/>
    </row>
    <row r="621" spans="1:17" s="17" customFormat="1" ht="12.75">
      <c r="A621" s="113">
        <v>372</v>
      </c>
      <c r="B621" s="384" t="s">
        <v>601</v>
      </c>
      <c r="C621" s="112" t="s">
        <v>602</v>
      </c>
      <c r="D621" s="427">
        <v>20677.18</v>
      </c>
      <c r="E621" s="419">
        <v>280</v>
      </c>
      <c r="F621" s="410">
        <v>5789610.4</v>
      </c>
      <c r="G621" s="410">
        <v>5789610.4</v>
      </c>
      <c r="H621" s="410"/>
      <c r="I621" s="410"/>
      <c r="J621" s="411">
        <v>5789610.4</v>
      </c>
      <c r="N621" s="219"/>
      <c r="O621" s="219"/>
      <c r="P621" s="219"/>
      <c r="Q621" s="219"/>
    </row>
    <row r="622" spans="1:17" s="17" customFormat="1" ht="12.75">
      <c r="A622" s="113">
        <v>372</v>
      </c>
      <c r="B622" s="384" t="s">
        <v>541</v>
      </c>
      <c r="C622" s="112" t="s">
        <v>603</v>
      </c>
      <c r="D622" s="427">
        <v>1121</v>
      </c>
      <c r="E622" s="419">
        <v>900</v>
      </c>
      <c r="F622" s="410">
        <v>1008900</v>
      </c>
      <c r="G622" s="410">
        <v>1008900</v>
      </c>
      <c r="H622" s="410"/>
      <c r="I622" s="410"/>
      <c r="J622" s="411">
        <v>1008900</v>
      </c>
      <c r="N622" s="219"/>
      <c r="O622" s="219"/>
      <c r="P622" s="219"/>
      <c r="Q622" s="219"/>
    </row>
    <row r="623" spans="1:17" s="17" customFormat="1" ht="12.75">
      <c r="A623" s="18" t="s">
        <v>604</v>
      </c>
      <c r="B623" s="125"/>
      <c r="C623" s="16"/>
      <c r="D623" s="438"/>
      <c r="E623" s="439"/>
      <c r="F623" s="412">
        <v>6798510.4</v>
      </c>
      <c r="G623" s="412"/>
      <c r="H623" s="412"/>
      <c r="I623" s="412"/>
      <c r="J623" s="413">
        <v>6798510.4</v>
      </c>
      <c r="N623" s="219"/>
      <c r="O623" s="219"/>
      <c r="P623" s="219"/>
      <c r="Q623" s="219"/>
    </row>
    <row r="624" spans="1:17" s="17" customFormat="1" ht="12.75">
      <c r="A624" s="113">
        <v>379</v>
      </c>
      <c r="B624" s="384" t="s">
        <v>605</v>
      </c>
      <c r="C624" s="112" t="s">
        <v>606</v>
      </c>
      <c r="D624" s="427">
        <v>1164340</v>
      </c>
      <c r="E624" s="419">
        <v>0.51</v>
      </c>
      <c r="F624" s="410">
        <v>593813.4</v>
      </c>
      <c r="G624" s="410">
        <v>593813.4</v>
      </c>
      <c r="H624" s="410"/>
      <c r="I624" s="410"/>
      <c r="J624" s="411">
        <v>593813.4</v>
      </c>
      <c r="N624" s="219"/>
      <c r="O624" s="219"/>
      <c r="P624" s="219"/>
      <c r="Q624" s="219"/>
    </row>
    <row r="625" spans="1:17" s="17" customFormat="1" ht="12.75">
      <c r="A625" s="113">
        <v>379</v>
      </c>
      <c r="B625" s="384" t="s">
        <v>605</v>
      </c>
      <c r="C625" s="112" t="s">
        <v>607</v>
      </c>
      <c r="D625" s="427">
        <v>1460200</v>
      </c>
      <c r="E625" s="410">
        <v>0.59</v>
      </c>
      <c r="F625" s="410">
        <v>861518</v>
      </c>
      <c r="G625" s="410">
        <v>861518</v>
      </c>
      <c r="H625" s="410"/>
      <c r="I625" s="410"/>
      <c r="J625" s="411">
        <v>861518</v>
      </c>
      <c r="N625" s="219"/>
      <c r="O625" s="219"/>
      <c r="P625" s="219"/>
      <c r="Q625" s="219"/>
    </row>
    <row r="626" spans="1:17" s="17" customFormat="1" ht="12.75">
      <c r="A626" s="113">
        <v>379</v>
      </c>
      <c r="B626" s="384" t="s">
        <v>534</v>
      </c>
      <c r="C626" s="112" t="s">
        <v>47</v>
      </c>
      <c r="D626" s="427">
        <v>48</v>
      </c>
      <c r="E626" s="410">
        <v>333</v>
      </c>
      <c r="F626" s="410">
        <v>15984</v>
      </c>
      <c r="G626" s="410">
        <v>15984</v>
      </c>
      <c r="H626" s="410"/>
      <c r="I626" s="410"/>
      <c r="J626" s="411">
        <v>15984</v>
      </c>
      <c r="N626" s="219"/>
      <c r="O626" s="219"/>
      <c r="P626" s="219"/>
      <c r="Q626" s="219"/>
    </row>
    <row r="627" spans="1:17" s="17" customFormat="1" ht="12.75">
      <c r="A627" s="18" t="s">
        <v>608</v>
      </c>
      <c r="B627" s="125"/>
      <c r="C627" s="16"/>
      <c r="D627" s="436"/>
      <c r="E627" s="437"/>
      <c r="F627" s="412">
        <v>1471315.4</v>
      </c>
      <c r="G627" s="412"/>
      <c r="H627" s="412"/>
      <c r="I627" s="412"/>
      <c r="J627" s="413">
        <v>1471315.4</v>
      </c>
      <c r="N627" s="219"/>
      <c r="O627" s="219"/>
      <c r="P627" s="219"/>
      <c r="Q627" s="219"/>
    </row>
    <row r="628" spans="1:17" s="17" customFormat="1" ht="12.75">
      <c r="A628" s="114">
        <v>383</v>
      </c>
      <c r="B628" s="389" t="s">
        <v>534</v>
      </c>
      <c r="C628" s="112" t="s">
        <v>609</v>
      </c>
      <c r="D628" s="427">
        <v>5334.6</v>
      </c>
      <c r="E628" s="410">
        <v>5.625</v>
      </c>
      <c r="F628" s="410">
        <v>30007.125000000004</v>
      </c>
      <c r="G628" s="410">
        <v>30007.125000000004</v>
      </c>
      <c r="H628" s="410"/>
      <c r="I628" s="410"/>
      <c r="J628" s="411">
        <v>30007.125000000004</v>
      </c>
      <c r="N628" s="219"/>
      <c r="O628" s="219"/>
      <c r="P628" s="219"/>
      <c r="Q628" s="219"/>
    </row>
    <row r="629" spans="1:10" s="20" customFormat="1" ht="12.75">
      <c r="A629" s="739">
        <v>383</v>
      </c>
      <c r="B629" s="740" t="s">
        <v>534</v>
      </c>
      <c r="C629" s="186" t="s">
        <v>797</v>
      </c>
      <c r="D629" s="443">
        <v>27</v>
      </c>
      <c r="E629" s="435">
        <v>80</v>
      </c>
      <c r="F629" s="435">
        <v>2160</v>
      </c>
      <c r="G629" s="435">
        <v>2160</v>
      </c>
      <c r="H629" s="528"/>
      <c r="I629" s="528"/>
      <c r="J629" s="533">
        <v>2160</v>
      </c>
    </row>
    <row r="630" spans="1:17" s="17" customFormat="1" ht="12.75">
      <c r="A630" s="19" t="s">
        <v>610</v>
      </c>
      <c r="B630" s="386"/>
      <c r="C630" s="16"/>
      <c r="D630" s="440"/>
      <c r="E630" s="437"/>
      <c r="F630" s="412">
        <v>32167.125000000004</v>
      </c>
      <c r="G630" s="412"/>
      <c r="H630" s="412"/>
      <c r="I630" s="412"/>
      <c r="J630" s="413">
        <v>32167.125000000004</v>
      </c>
      <c r="N630" s="219"/>
      <c r="O630" s="219"/>
      <c r="P630" s="219"/>
      <c r="Q630" s="219"/>
    </row>
    <row r="631" spans="1:17" s="17" customFormat="1" ht="12.75">
      <c r="A631" s="113">
        <v>389</v>
      </c>
      <c r="B631" s="384" t="s">
        <v>534</v>
      </c>
      <c r="C631" s="112" t="s">
        <v>611</v>
      </c>
      <c r="D631" s="427">
        <v>48</v>
      </c>
      <c r="E631" s="435">
        <v>508.3333333333333</v>
      </c>
      <c r="F631" s="403">
        <v>24400</v>
      </c>
      <c r="G631" s="403">
        <v>24400</v>
      </c>
      <c r="H631" s="403"/>
      <c r="I631" s="403"/>
      <c r="J631" s="405">
        <v>24400</v>
      </c>
      <c r="N631" s="219"/>
      <c r="O631" s="219"/>
      <c r="P631" s="219"/>
      <c r="Q631" s="219"/>
    </row>
    <row r="632" spans="1:10" s="20" customFormat="1" ht="24" customHeight="1">
      <c r="A632" s="113">
        <v>389</v>
      </c>
      <c r="B632" s="384" t="s">
        <v>534</v>
      </c>
      <c r="C632" s="112" t="s">
        <v>2</v>
      </c>
      <c r="D632" s="534">
        <v>72</v>
      </c>
      <c r="E632" s="435">
        <v>1800</v>
      </c>
      <c r="F632" s="525">
        <v>129600</v>
      </c>
      <c r="G632" s="525">
        <v>129600</v>
      </c>
      <c r="H632" s="528"/>
      <c r="I632" s="528"/>
      <c r="J632" s="531">
        <v>129600</v>
      </c>
    </row>
    <row r="633" spans="1:17" s="17" customFormat="1" ht="12.75">
      <c r="A633" s="114">
        <v>389</v>
      </c>
      <c r="B633" s="389" t="s">
        <v>534</v>
      </c>
      <c r="C633" s="112" t="s">
        <v>48</v>
      </c>
      <c r="D633" s="427">
        <v>30</v>
      </c>
      <c r="E633" s="410">
        <v>200</v>
      </c>
      <c r="F633" s="410">
        <v>6000</v>
      </c>
      <c r="G633" s="410">
        <v>6000</v>
      </c>
      <c r="H633" s="410"/>
      <c r="I633" s="410"/>
      <c r="J633" s="411">
        <v>6000</v>
      </c>
      <c r="N633" s="219"/>
      <c r="O633" s="219"/>
      <c r="P633" s="219"/>
      <c r="Q633" s="219"/>
    </row>
    <row r="634" spans="1:17" s="17" customFormat="1" ht="12.75">
      <c r="A634" s="114">
        <v>389</v>
      </c>
      <c r="B634" s="389" t="s">
        <v>534</v>
      </c>
      <c r="C634" s="112" t="s">
        <v>49</v>
      </c>
      <c r="D634" s="427">
        <v>6</v>
      </c>
      <c r="E634" s="410">
        <v>750</v>
      </c>
      <c r="F634" s="410">
        <v>4500</v>
      </c>
      <c r="G634" s="410">
        <v>4500</v>
      </c>
      <c r="H634" s="410"/>
      <c r="I634" s="410"/>
      <c r="J634" s="411">
        <v>4500</v>
      </c>
      <c r="N634" s="219"/>
      <c r="O634" s="219"/>
      <c r="P634" s="219"/>
      <c r="Q634" s="219"/>
    </row>
    <row r="635" spans="1:17" s="17" customFormat="1" ht="12.75">
      <c r="A635" s="18" t="s">
        <v>612</v>
      </c>
      <c r="B635" s="125"/>
      <c r="C635" s="16"/>
      <c r="D635" s="436"/>
      <c r="E635" s="437"/>
      <c r="F635" s="412">
        <v>164500</v>
      </c>
      <c r="G635" s="412"/>
      <c r="H635" s="412"/>
      <c r="I635" s="412"/>
      <c r="J635" s="413">
        <v>164500</v>
      </c>
      <c r="N635" s="219"/>
      <c r="O635" s="219"/>
      <c r="P635" s="219"/>
      <c r="Q635" s="219"/>
    </row>
    <row r="636" spans="1:17" s="17" customFormat="1" ht="12.75">
      <c r="A636" s="113">
        <v>393</v>
      </c>
      <c r="B636" s="384" t="s">
        <v>541</v>
      </c>
      <c r="C636" s="112" t="s">
        <v>613</v>
      </c>
      <c r="D636" s="427">
        <v>53</v>
      </c>
      <c r="E636" s="435">
        <v>2491.32</v>
      </c>
      <c r="F636" s="403">
        <v>132039.96</v>
      </c>
      <c r="G636" s="403">
        <v>132039.96</v>
      </c>
      <c r="H636" s="403"/>
      <c r="I636" s="403"/>
      <c r="J636" s="405">
        <v>132039.96</v>
      </c>
      <c r="N636" s="219"/>
      <c r="O636" s="219"/>
      <c r="P636" s="219"/>
      <c r="Q636" s="219"/>
    </row>
    <row r="637" spans="1:10" s="20" customFormat="1" ht="12.75">
      <c r="A637" s="113">
        <v>393</v>
      </c>
      <c r="B637" s="384" t="s">
        <v>541</v>
      </c>
      <c r="C637" s="112" t="s">
        <v>3</v>
      </c>
      <c r="D637" s="534">
        <v>12</v>
      </c>
      <c r="E637" s="435">
        <v>10000</v>
      </c>
      <c r="F637" s="525">
        <v>120000</v>
      </c>
      <c r="G637" s="525">
        <v>120000</v>
      </c>
      <c r="H637" s="528"/>
      <c r="I637" s="528"/>
      <c r="J637" s="531">
        <v>120000</v>
      </c>
    </row>
    <row r="638" spans="1:17" s="17" customFormat="1" ht="12.75">
      <c r="A638" s="113">
        <v>393</v>
      </c>
      <c r="B638" s="384" t="s">
        <v>541</v>
      </c>
      <c r="C638" s="112" t="s">
        <v>614</v>
      </c>
      <c r="D638" s="427">
        <v>2</v>
      </c>
      <c r="E638" s="435">
        <v>9000</v>
      </c>
      <c r="F638" s="403">
        <v>18000</v>
      </c>
      <c r="G638" s="403">
        <v>18000</v>
      </c>
      <c r="H638" s="403"/>
      <c r="I638" s="403"/>
      <c r="J638" s="405">
        <v>18000</v>
      </c>
      <c r="N638" s="219"/>
      <c r="O638" s="219"/>
      <c r="P638" s="219"/>
      <c r="Q638" s="219"/>
    </row>
    <row r="639" spans="1:17" s="17" customFormat="1" ht="12.75">
      <c r="A639" s="18" t="s">
        <v>615</v>
      </c>
      <c r="B639" s="125"/>
      <c r="C639" s="16"/>
      <c r="D639" s="436"/>
      <c r="E639" s="437"/>
      <c r="F639" s="412">
        <v>270039.96</v>
      </c>
      <c r="G639" s="412"/>
      <c r="H639" s="412"/>
      <c r="I639" s="412"/>
      <c r="J639" s="413">
        <v>270039.96</v>
      </c>
      <c r="N639" s="219"/>
      <c r="O639" s="219"/>
      <c r="P639" s="219"/>
      <c r="Q639" s="219"/>
    </row>
    <row r="640" spans="1:17" s="20" customFormat="1" ht="12.75">
      <c r="A640" s="113">
        <v>399</v>
      </c>
      <c r="B640" s="384" t="s">
        <v>166</v>
      </c>
      <c r="C640" s="112" t="s">
        <v>706</v>
      </c>
      <c r="D640" s="443">
        <v>2</v>
      </c>
      <c r="E640" s="435">
        <v>25000</v>
      </c>
      <c r="F640" s="435">
        <v>50000</v>
      </c>
      <c r="G640" s="410">
        <v>50000</v>
      </c>
      <c r="H640" s="410"/>
      <c r="I640" s="410"/>
      <c r="J640" s="411">
        <v>50000</v>
      </c>
      <c r="N640" s="184"/>
      <c r="O640" s="184"/>
      <c r="P640" s="184"/>
      <c r="Q640" s="184"/>
    </row>
    <row r="641" spans="1:17" s="17" customFormat="1" ht="13.5" thickBot="1">
      <c r="A641" s="120" t="s">
        <v>18</v>
      </c>
      <c r="B641" s="395"/>
      <c r="C641" s="121"/>
      <c r="D641" s="444"/>
      <c r="E641" s="445"/>
      <c r="F641" s="446">
        <v>50000</v>
      </c>
      <c r="G641" s="446"/>
      <c r="H641" s="446"/>
      <c r="I641" s="446"/>
      <c r="J641" s="447">
        <v>50000</v>
      </c>
      <c r="N641" s="219"/>
      <c r="O641" s="219"/>
      <c r="P641" s="219"/>
      <c r="Q641" s="219"/>
    </row>
    <row r="642" spans="1:17" s="167" customFormat="1" ht="19.5" customHeight="1" thickBot="1">
      <c r="A642" s="166"/>
      <c r="B642" s="28"/>
      <c r="C642" s="29"/>
      <c r="D642" s="270"/>
      <c r="E642" s="204"/>
      <c r="F642" s="204"/>
      <c r="G642" s="198"/>
      <c r="H642" s="198"/>
      <c r="I642" s="198"/>
      <c r="J642" s="198"/>
      <c r="N642" s="198"/>
      <c r="O642" s="198"/>
      <c r="P642" s="198"/>
      <c r="Q642" s="198"/>
    </row>
    <row r="643" spans="1:17" s="105" customFormat="1" ht="24.75" customHeight="1" thickBot="1">
      <c r="A643" s="815" t="s">
        <v>616</v>
      </c>
      <c r="B643" s="816"/>
      <c r="C643" s="816"/>
      <c r="D643" s="816"/>
      <c r="E643" s="879"/>
      <c r="F643" s="96">
        <f>SUM(F641+F639+F635+F630+F627+F623+F620+F612+F609+F604+F598+F591+F587+F583+F576+F574+F571+F568+F566+F563+F555+F546+F543+F539+F536+F530+F527+F522+F517+F515+F513+F614)</f>
        <v>23022573.10409091</v>
      </c>
      <c r="G643" s="96">
        <f>SUM(G512:G641)</f>
        <v>18388378.10409091</v>
      </c>
      <c r="H643" s="96">
        <f>SUM(H512:H641)</f>
        <v>0</v>
      </c>
      <c r="I643" s="96">
        <f>SUM(I512:I641)</f>
        <v>4634195</v>
      </c>
      <c r="J643" s="96">
        <f>SUM(J641+J639+J635+J630+J627+J623+J620+J614+J612+J609+J604+J598+J591+J587+J583+J576+J574+J571+J568+J566+J563+J555+J546+J543+J539+J536+J530+J527+J522+J517+J515+J513)</f>
        <v>23022573.10409091</v>
      </c>
      <c r="K643" s="222"/>
      <c r="L643" s="223"/>
      <c r="M643" s="222"/>
      <c r="N643" s="218"/>
      <c r="O643" s="220"/>
      <c r="P643" s="220"/>
      <c r="Q643" s="222"/>
    </row>
    <row r="644" spans="1:17" s="167" customFormat="1" ht="19.5" customHeight="1" thickBot="1">
      <c r="A644" s="166"/>
      <c r="B644" s="28"/>
      <c r="C644" s="29"/>
      <c r="D644" s="270"/>
      <c r="E644" s="204"/>
      <c r="F644" s="204"/>
      <c r="G644" s="198"/>
      <c r="H644" s="198"/>
      <c r="I644" s="198"/>
      <c r="J644" s="198"/>
      <c r="K644" s="198"/>
      <c r="L644" s="198"/>
      <c r="M644" s="198"/>
      <c r="N644" s="198"/>
      <c r="O644" s="198"/>
      <c r="P644" s="198"/>
      <c r="Q644" s="198"/>
    </row>
    <row r="645" spans="1:17" s="104" customFormat="1" ht="30" customHeight="1" thickBot="1">
      <c r="A645" s="251" t="s">
        <v>617</v>
      </c>
      <c r="B645" s="25"/>
      <c r="C645" s="102"/>
      <c r="D645" s="358"/>
      <c r="E645" s="205"/>
      <c r="F645" s="203"/>
      <c r="G645" s="206"/>
      <c r="H645" s="206"/>
      <c r="I645" s="206"/>
      <c r="J645" s="206"/>
      <c r="K645" s="206"/>
      <c r="L645" s="224"/>
      <c r="M645" s="206"/>
      <c r="N645" s="218"/>
      <c r="O645" s="220"/>
      <c r="P645" s="220"/>
      <c r="Q645" s="206"/>
    </row>
    <row r="646" spans="1:17" s="230" customFormat="1" ht="12.75">
      <c r="A646" s="98">
        <v>431</v>
      </c>
      <c r="B646" s="79" t="s">
        <v>169</v>
      </c>
      <c r="C646" s="80" t="s">
        <v>618</v>
      </c>
      <c r="D646" s="744">
        <v>1</v>
      </c>
      <c r="E646" s="539">
        <v>10000</v>
      </c>
      <c r="F646" s="539">
        <v>10000</v>
      </c>
      <c r="G646" s="539">
        <v>10000</v>
      </c>
      <c r="H646" s="539"/>
      <c r="I646" s="539"/>
      <c r="J646" s="741">
        <v>10000</v>
      </c>
      <c r="N646" s="231"/>
      <c r="O646" s="231"/>
      <c r="P646" s="231"/>
      <c r="Q646" s="231"/>
    </row>
    <row r="647" spans="1:10" s="20" customFormat="1" ht="24">
      <c r="A647" s="113">
        <v>431</v>
      </c>
      <c r="B647" s="384" t="s">
        <v>169</v>
      </c>
      <c r="C647" s="112" t="s">
        <v>4</v>
      </c>
      <c r="D647" s="443">
        <v>113</v>
      </c>
      <c r="E647" s="455">
        <v>511.5</v>
      </c>
      <c r="F647" s="435">
        <v>57799.5</v>
      </c>
      <c r="G647" s="435">
        <v>57799.5</v>
      </c>
      <c r="H647" s="435"/>
      <c r="I647" s="435"/>
      <c r="J647" s="533">
        <v>57799.5</v>
      </c>
    </row>
    <row r="648" spans="1:17" s="261" customFormat="1" ht="12.75">
      <c r="A648" s="116">
        <v>431</v>
      </c>
      <c r="B648" s="392" t="s">
        <v>169</v>
      </c>
      <c r="C648" s="117" t="s">
        <v>78</v>
      </c>
      <c r="D648" s="745">
        <v>1</v>
      </c>
      <c r="E648" s="541">
        <v>705</v>
      </c>
      <c r="F648" s="542">
        <v>705</v>
      </c>
      <c r="G648" s="542">
        <v>705</v>
      </c>
      <c r="H648" s="542"/>
      <c r="I648" s="542"/>
      <c r="J648" s="742">
        <v>705</v>
      </c>
      <c r="N648" s="201"/>
      <c r="O648" s="201"/>
      <c r="P648" s="201"/>
      <c r="Q648" s="201"/>
    </row>
    <row r="649" spans="1:17" s="230" customFormat="1" ht="12.75">
      <c r="A649" s="720">
        <v>431</v>
      </c>
      <c r="B649" s="721" t="s">
        <v>676</v>
      </c>
      <c r="C649" s="722" t="s">
        <v>740</v>
      </c>
      <c r="D649" s="745">
        <v>1</v>
      </c>
      <c r="E649" s="542">
        <v>3000</v>
      </c>
      <c r="F649" s="542">
        <v>3000</v>
      </c>
      <c r="G649" s="542">
        <v>3000</v>
      </c>
      <c r="H649" s="542"/>
      <c r="I649" s="542"/>
      <c r="J649" s="742">
        <v>3000</v>
      </c>
      <c r="N649" s="231"/>
      <c r="O649" s="231"/>
      <c r="P649" s="231"/>
      <c r="Q649" s="231"/>
    </row>
    <row r="650" spans="1:17" s="261" customFormat="1" ht="12.75">
      <c r="A650" s="116">
        <v>431</v>
      </c>
      <c r="B650" s="392" t="s">
        <v>169</v>
      </c>
      <c r="C650" s="117" t="s">
        <v>79</v>
      </c>
      <c r="D650" s="745">
        <v>1</v>
      </c>
      <c r="E650" s="541">
        <v>13100</v>
      </c>
      <c r="F650" s="542">
        <v>13100</v>
      </c>
      <c r="G650" s="542">
        <v>13100</v>
      </c>
      <c r="H650" s="542"/>
      <c r="I650" s="542"/>
      <c r="J650" s="742">
        <v>13100</v>
      </c>
      <c r="N650" s="201"/>
      <c r="O650" s="201"/>
      <c r="P650" s="201"/>
      <c r="Q650" s="201"/>
    </row>
    <row r="651" spans="1:17" s="20" customFormat="1" ht="12.75">
      <c r="A651" s="113">
        <v>431</v>
      </c>
      <c r="B651" s="384" t="s">
        <v>169</v>
      </c>
      <c r="C651" s="112" t="s">
        <v>619</v>
      </c>
      <c r="D651" s="745">
        <v>9</v>
      </c>
      <c r="E651" s="451">
        <v>3150</v>
      </c>
      <c r="F651" s="451">
        <v>28350</v>
      </c>
      <c r="G651" s="451">
        <v>28350</v>
      </c>
      <c r="H651" s="451"/>
      <c r="I651" s="451"/>
      <c r="J651" s="452">
        <v>28350</v>
      </c>
      <c r="N651" s="184"/>
      <c r="O651" s="184"/>
      <c r="P651" s="184"/>
      <c r="Q651" s="184"/>
    </row>
    <row r="652" spans="1:17" s="17" customFormat="1" ht="12.75">
      <c r="A652" s="21" t="s">
        <v>620</v>
      </c>
      <c r="B652" s="125"/>
      <c r="C652" s="16"/>
      <c r="D652" s="693"/>
      <c r="E652" s="453"/>
      <c r="F652" s="453">
        <v>112954.5</v>
      </c>
      <c r="G652" s="453"/>
      <c r="H652" s="453"/>
      <c r="I652" s="453"/>
      <c r="J652" s="454">
        <v>112954.5</v>
      </c>
      <c r="N652" s="219"/>
      <c r="O652" s="219"/>
      <c r="P652" s="219"/>
      <c r="Q652" s="219"/>
    </row>
    <row r="653" spans="1:17" s="20" customFormat="1" ht="12.75">
      <c r="A653" s="113">
        <v>432</v>
      </c>
      <c r="B653" s="384" t="s">
        <v>169</v>
      </c>
      <c r="C653" s="112" t="s">
        <v>621</v>
      </c>
      <c r="D653" s="555">
        <v>1</v>
      </c>
      <c r="E653" s="451">
        <v>125000</v>
      </c>
      <c r="F653" s="451">
        <v>125000</v>
      </c>
      <c r="G653" s="451">
        <v>125000</v>
      </c>
      <c r="H653" s="451"/>
      <c r="I653" s="451"/>
      <c r="J653" s="452">
        <v>125000</v>
      </c>
      <c r="N653" s="184"/>
      <c r="O653" s="184"/>
      <c r="P653" s="184"/>
      <c r="Q653" s="184"/>
    </row>
    <row r="654" spans="1:17" s="20" customFormat="1" ht="12.75">
      <c r="A654" s="113">
        <v>432</v>
      </c>
      <c r="B654" s="384" t="s">
        <v>169</v>
      </c>
      <c r="C654" s="112" t="s">
        <v>621</v>
      </c>
      <c r="D654" s="555">
        <v>1</v>
      </c>
      <c r="E654" s="451">
        <v>97048</v>
      </c>
      <c r="F654" s="410">
        <v>97048</v>
      </c>
      <c r="G654" s="451">
        <v>97048</v>
      </c>
      <c r="H654" s="451"/>
      <c r="I654" s="451"/>
      <c r="J654" s="452">
        <v>97048</v>
      </c>
      <c r="N654" s="184"/>
      <c r="O654" s="184"/>
      <c r="P654" s="184"/>
      <c r="Q654" s="184"/>
    </row>
    <row r="655" spans="1:17" s="20" customFormat="1" ht="12.75">
      <c r="A655" s="113">
        <v>432</v>
      </c>
      <c r="B655" s="384" t="s">
        <v>166</v>
      </c>
      <c r="C655" s="112" t="s">
        <v>882</v>
      </c>
      <c r="D655" s="573">
        <v>1</v>
      </c>
      <c r="E655" s="528">
        <v>5262088</v>
      </c>
      <c r="F655" s="451">
        <f>D655*E655</f>
        <v>5262088</v>
      </c>
      <c r="G655" s="528"/>
      <c r="H655" s="528"/>
      <c r="I655" s="528">
        <v>5262088</v>
      </c>
      <c r="J655" s="700">
        <v>5262088</v>
      </c>
      <c r="N655" s="184"/>
      <c r="O655" s="184"/>
      <c r="P655" s="184"/>
      <c r="Q655" s="184"/>
    </row>
    <row r="656" spans="1:17" s="17" customFormat="1" ht="12.75">
      <c r="A656" s="18" t="s">
        <v>622</v>
      </c>
      <c r="B656" s="125"/>
      <c r="C656" s="16"/>
      <c r="D656" s="693"/>
      <c r="E656" s="453"/>
      <c r="F656" s="453">
        <f>SUM(F653:F655)</f>
        <v>5484136</v>
      </c>
      <c r="G656" s="453"/>
      <c r="H656" s="453"/>
      <c r="I656" s="453"/>
      <c r="J656" s="454">
        <f>SUM(J653:J655)</f>
        <v>5484136</v>
      </c>
      <c r="N656" s="219"/>
      <c r="O656" s="219"/>
      <c r="P656" s="219"/>
      <c r="Q656" s="219"/>
    </row>
    <row r="657" spans="1:17" s="17" customFormat="1" ht="12.75">
      <c r="A657" s="113">
        <v>433</v>
      </c>
      <c r="B657" s="384" t="s">
        <v>169</v>
      </c>
      <c r="C657" s="112" t="s">
        <v>52</v>
      </c>
      <c r="D657" s="555">
        <v>1</v>
      </c>
      <c r="E657" s="451">
        <v>2100</v>
      </c>
      <c r="F657" s="410">
        <v>2100</v>
      </c>
      <c r="G657" s="451">
        <v>2100</v>
      </c>
      <c r="H657" s="451"/>
      <c r="I657" s="451"/>
      <c r="J657" s="452">
        <v>2100</v>
      </c>
      <c r="N657" s="219"/>
      <c r="O657" s="219"/>
      <c r="P657" s="219"/>
      <c r="Q657" s="219"/>
    </row>
    <row r="658" spans="1:17" s="20" customFormat="1" ht="12.75">
      <c r="A658" s="113">
        <v>433</v>
      </c>
      <c r="B658" s="384" t="s">
        <v>169</v>
      </c>
      <c r="C658" s="112" t="s">
        <v>623</v>
      </c>
      <c r="D658" s="555">
        <v>43</v>
      </c>
      <c r="E658" s="451">
        <v>1375</v>
      </c>
      <c r="F658" s="451">
        <v>59125</v>
      </c>
      <c r="G658" s="451">
        <v>59125</v>
      </c>
      <c r="H658" s="451"/>
      <c r="I658" s="451"/>
      <c r="J658" s="452">
        <v>59125</v>
      </c>
      <c r="N658" s="184"/>
      <c r="O658" s="184"/>
      <c r="P658" s="184"/>
      <c r="Q658" s="184"/>
    </row>
    <row r="659" spans="1:17" s="20" customFormat="1" ht="12.75">
      <c r="A659" s="113">
        <v>433</v>
      </c>
      <c r="B659" s="384" t="s">
        <v>169</v>
      </c>
      <c r="C659" s="112" t="s">
        <v>60</v>
      </c>
      <c r="D659" s="555">
        <v>31</v>
      </c>
      <c r="E659" s="451">
        <v>61</v>
      </c>
      <c r="F659" s="410">
        <v>1891</v>
      </c>
      <c r="G659" s="451">
        <v>1891</v>
      </c>
      <c r="H659" s="451"/>
      <c r="I659" s="451"/>
      <c r="J659" s="452">
        <v>1891</v>
      </c>
      <c r="N659" s="184"/>
      <c r="O659" s="184"/>
      <c r="P659" s="184"/>
      <c r="Q659" s="184"/>
    </row>
    <row r="660" spans="1:17" s="20" customFormat="1" ht="12.75">
      <c r="A660" s="113">
        <v>433</v>
      </c>
      <c r="B660" s="384" t="s">
        <v>169</v>
      </c>
      <c r="C660" s="112" t="s">
        <v>624</v>
      </c>
      <c r="D660" s="555">
        <v>6</v>
      </c>
      <c r="E660" s="451">
        <v>15750</v>
      </c>
      <c r="F660" s="410">
        <v>94500</v>
      </c>
      <c r="G660" s="451">
        <v>94500</v>
      </c>
      <c r="H660" s="451"/>
      <c r="I660" s="451"/>
      <c r="J660" s="452">
        <v>94500</v>
      </c>
      <c r="N660" s="184"/>
      <c r="O660" s="184"/>
      <c r="P660" s="184"/>
      <c r="Q660" s="184"/>
    </row>
    <row r="661" spans="1:17" s="20" customFormat="1" ht="12.75">
      <c r="A661" s="113">
        <v>433</v>
      </c>
      <c r="B661" s="384" t="s">
        <v>169</v>
      </c>
      <c r="C661" s="112" t="s">
        <v>625</v>
      </c>
      <c r="D661" s="555">
        <v>13</v>
      </c>
      <c r="E661" s="451">
        <v>8100</v>
      </c>
      <c r="F661" s="451">
        <v>105300</v>
      </c>
      <c r="G661" s="451">
        <v>105300</v>
      </c>
      <c r="H661" s="451"/>
      <c r="I661" s="451"/>
      <c r="J661" s="452">
        <v>105300</v>
      </c>
      <c r="N661" s="184"/>
      <c r="O661" s="184"/>
      <c r="P661" s="184"/>
      <c r="Q661" s="184"/>
    </row>
    <row r="662" spans="1:17" s="20" customFormat="1" ht="12.75">
      <c r="A662" s="185">
        <v>433</v>
      </c>
      <c r="B662" s="449" t="s">
        <v>347</v>
      </c>
      <c r="C662" s="186" t="s">
        <v>54</v>
      </c>
      <c r="D662" s="746">
        <v>3</v>
      </c>
      <c r="E662" s="455">
        <v>4412</v>
      </c>
      <c r="F662" s="455">
        <v>13236</v>
      </c>
      <c r="G662" s="455">
        <v>13236</v>
      </c>
      <c r="H662" s="455"/>
      <c r="I662" s="455"/>
      <c r="J662" s="527">
        <v>13236</v>
      </c>
      <c r="N662" s="184"/>
      <c r="O662" s="184"/>
      <c r="P662" s="184"/>
      <c r="Q662" s="184"/>
    </row>
    <row r="663" spans="1:17" s="20" customFormat="1" ht="12.75">
      <c r="A663" s="185">
        <v>433</v>
      </c>
      <c r="B663" s="449" t="s">
        <v>169</v>
      </c>
      <c r="C663" s="186" t="s">
        <v>53</v>
      </c>
      <c r="D663" s="746">
        <v>20</v>
      </c>
      <c r="E663" s="455">
        <v>40</v>
      </c>
      <c r="F663" s="455">
        <v>800</v>
      </c>
      <c r="G663" s="455">
        <v>800</v>
      </c>
      <c r="H663" s="455"/>
      <c r="I663" s="455"/>
      <c r="J663" s="527">
        <v>800</v>
      </c>
      <c r="N663" s="184"/>
      <c r="O663" s="184"/>
      <c r="P663" s="184"/>
      <c r="Q663" s="184"/>
    </row>
    <row r="664" spans="1:17" s="20" customFormat="1" ht="12.75">
      <c r="A664" s="113">
        <v>433</v>
      </c>
      <c r="B664" s="384" t="s">
        <v>169</v>
      </c>
      <c r="C664" s="112" t="s">
        <v>626</v>
      </c>
      <c r="D664" s="555">
        <v>6</v>
      </c>
      <c r="E664" s="451">
        <v>1600</v>
      </c>
      <c r="F664" s="451">
        <v>9600</v>
      </c>
      <c r="G664" s="451">
        <v>9600</v>
      </c>
      <c r="H664" s="451"/>
      <c r="I664" s="451"/>
      <c r="J664" s="452">
        <v>9600</v>
      </c>
      <c r="N664" s="184"/>
      <c r="O664" s="184"/>
      <c r="P664" s="184"/>
      <c r="Q664" s="184"/>
    </row>
    <row r="665" spans="1:17" s="20" customFormat="1" ht="12.75">
      <c r="A665" s="113">
        <v>433</v>
      </c>
      <c r="B665" s="384" t="s">
        <v>169</v>
      </c>
      <c r="C665" s="112" t="s">
        <v>627</v>
      </c>
      <c r="D665" s="555">
        <v>20.2</v>
      </c>
      <c r="E665" s="451">
        <v>2000</v>
      </c>
      <c r="F665" s="451">
        <v>40400</v>
      </c>
      <c r="G665" s="451">
        <v>40400</v>
      </c>
      <c r="H665" s="451"/>
      <c r="I665" s="451"/>
      <c r="J665" s="452">
        <v>40400</v>
      </c>
      <c r="N665" s="184"/>
      <c r="O665" s="184"/>
      <c r="P665" s="184"/>
      <c r="Q665" s="184"/>
    </row>
    <row r="666" spans="1:17" s="20" customFormat="1" ht="12.75">
      <c r="A666" s="113">
        <v>433</v>
      </c>
      <c r="B666" s="384" t="s">
        <v>169</v>
      </c>
      <c r="C666" s="112" t="s">
        <v>628</v>
      </c>
      <c r="D666" s="555">
        <v>36</v>
      </c>
      <c r="E666" s="435">
        <v>100.83333333333333</v>
      </c>
      <c r="F666" s="410">
        <v>3630</v>
      </c>
      <c r="G666" s="410">
        <v>3630</v>
      </c>
      <c r="H666" s="410"/>
      <c r="I666" s="410"/>
      <c r="J666" s="411">
        <v>3630</v>
      </c>
      <c r="N666" s="184"/>
      <c r="O666" s="184"/>
      <c r="P666" s="184"/>
      <c r="Q666" s="184"/>
    </row>
    <row r="667" spans="1:17" s="20" customFormat="1" ht="12.75">
      <c r="A667" s="113">
        <v>433</v>
      </c>
      <c r="B667" s="384" t="s">
        <v>169</v>
      </c>
      <c r="C667" s="112" t="s">
        <v>55</v>
      </c>
      <c r="D667" s="555">
        <v>2</v>
      </c>
      <c r="E667" s="435">
        <v>320</v>
      </c>
      <c r="F667" s="410">
        <v>640</v>
      </c>
      <c r="G667" s="410">
        <v>640</v>
      </c>
      <c r="H667" s="410"/>
      <c r="I667" s="410"/>
      <c r="J667" s="411">
        <v>640</v>
      </c>
      <c r="N667" s="184"/>
      <c r="O667" s="184"/>
      <c r="P667" s="184"/>
      <c r="Q667" s="184"/>
    </row>
    <row r="668" spans="1:17" s="20" customFormat="1" ht="12.75">
      <c r="A668" s="113">
        <v>433</v>
      </c>
      <c r="B668" s="384" t="s">
        <v>169</v>
      </c>
      <c r="C668" s="112" t="s">
        <v>56</v>
      </c>
      <c r="D668" s="555">
        <v>10</v>
      </c>
      <c r="E668" s="435">
        <v>22</v>
      </c>
      <c r="F668" s="410">
        <v>220</v>
      </c>
      <c r="G668" s="410">
        <v>220</v>
      </c>
      <c r="H668" s="410"/>
      <c r="I668" s="410"/>
      <c r="J668" s="411">
        <v>220</v>
      </c>
      <c r="N668" s="184"/>
      <c r="O668" s="184"/>
      <c r="P668" s="184"/>
      <c r="Q668" s="184"/>
    </row>
    <row r="669" spans="1:17" s="20" customFormat="1" ht="24">
      <c r="A669" s="113">
        <v>433</v>
      </c>
      <c r="B669" s="384" t="s">
        <v>169</v>
      </c>
      <c r="C669" s="112" t="s">
        <v>741</v>
      </c>
      <c r="D669" s="555">
        <v>3</v>
      </c>
      <c r="E669" s="451">
        <v>40</v>
      </c>
      <c r="F669" s="410">
        <v>120</v>
      </c>
      <c r="G669" s="451">
        <v>120</v>
      </c>
      <c r="H669" s="451"/>
      <c r="I669" s="451"/>
      <c r="J669" s="452">
        <v>120</v>
      </c>
      <c r="N669" s="184"/>
      <c r="O669" s="184"/>
      <c r="P669" s="184"/>
      <c r="Q669" s="184"/>
    </row>
    <row r="670" spans="1:17" s="20" customFormat="1" ht="12.75">
      <c r="A670" s="113">
        <v>433</v>
      </c>
      <c r="B670" s="384" t="s">
        <v>169</v>
      </c>
      <c r="C670" s="112" t="s">
        <v>58</v>
      </c>
      <c r="D670" s="555">
        <v>6</v>
      </c>
      <c r="E670" s="435">
        <v>4072</v>
      </c>
      <c r="F670" s="410">
        <v>24432</v>
      </c>
      <c r="G670" s="410">
        <v>24432</v>
      </c>
      <c r="H670" s="410"/>
      <c r="I670" s="410"/>
      <c r="J670" s="411">
        <v>24432</v>
      </c>
      <c r="N670" s="184"/>
      <c r="O670" s="184"/>
      <c r="P670" s="184"/>
      <c r="Q670" s="184"/>
    </row>
    <row r="671" spans="1:17" s="20" customFormat="1" ht="12.75">
      <c r="A671" s="113">
        <v>433</v>
      </c>
      <c r="B671" s="384" t="s">
        <v>169</v>
      </c>
      <c r="C671" s="112" t="s">
        <v>59</v>
      </c>
      <c r="D671" s="555">
        <v>12</v>
      </c>
      <c r="E671" s="435">
        <v>120</v>
      </c>
      <c r="F671" s="410">
        <v>1440</v>
      </c>
      <c r="G671" s="410">
        <v>1440</v>
      </c>
      <c r="H671" s="410"/>
      <c r="I671" s="410"/>
      <c r="J671" s="411">
        <v>1440</v>
      </c>
      <c r="N671" s="184"/>
      <c r="O671" s="184"/>
      <c r="P671" s="184"/>
      <c r="Q671" s="184"/>
    </row>
    <row r="672" spans="1:17" s="20" customFormat="1" ht="12.75">
      <c r="A672" s="113">
        <v>433</v>
      </c>
      <c r="B672" s="384" t="s">
        <v>169</v>
      </c>
      <c r="C672" s="112" t="s">
        <v>57</v>
      </c>
      <c r="D672" s="555">
        <v>1</v>
      </c>
      <c r="E672" s="435">
        <v>430</v>
      </c>
      <c r="F672" s="410">
        <v>430</v>
      </c>
      <c r="G672" s="410">
        <v>430</v>
      </c>
      <c r="H672" s="410"/>
      <c r="I672" s="410"/>
      <c r="J672" s="411">
        <v>430</v>
      </c>
      <c r="N672" s="184"/>
      <c r="O672" s="184"/>
      <c r="P672" s="184"/>
      <c r="Q672" s="184"/>
    </row>
    <row r="673" spans="1:10" s="20" customFormat="1" ht="12.75">
      <c r="A673" s="113">
        <v>433</v>
      </c>
      <c r="B673" s="384" t="s">
        <v>169</v>
      </c>
      <c r="C673" s="112" t="s">
        <v>629</v>
      </c>
      <c r="D673" s="443">
        <v>1</v>
      </c>
      <c r="E673" s="455">
        <v>2000</v>
      </c>
      <c r="F673" s="435">
        <v>2000</v>
      </c>
      <c r="G673" s="451">
        <v>2000</v>
      </c>
      <c r="H673" s="451"/>
      <c r="I673" s="451"/>
      <c r="J673" s="452">
        <v>2000</v>
      </c>
    </row>
    <row r="674" spans="1:10" s="20" customFormat="1" ht="12.75">
      <c r="A674" s="113">
        <v>433</v>
      </c>
      <c r="B674" s="384" t="s">
        <v>169</v>
      </c>
      <c r="C674" s="112" t="s">
        <v>629</v>
      </c>
      <c r="D674" s="443">
        <v>4</v>
      </c>
      <c r="E674" s="455">
        <v>752.5</v>
      </c>
      <c r="F674" s="435">
        <v>3010</v>
      </c>
      <c r="G674" s="435">
        <v>3010</v>
      </c>
      <c r="H674" s="435"/>
      <c r="I674" s="435"/>
      <c r="J674" s="533">
        <v>3010</v>
      </c>
    </row>
    <row r="675" spans="1:17" s="20" customFormat="1" ht="12.75">
      <c r="A675" s="113">
        <v>433</v>
      </c>
      <c r="B675" s="384" t="s">
        <v>169</v>
      </c>
      <c r="C675" s="112" t="s">
        <v>629</v>
      </c>
      <c r="D675" s="555">
        <v>5</v>
      </c>
      <c r="E675" s="435">
        <v>6221</v>
      </c>
      <c r="F675" s="410">
        <v>31105</v>
      </c>
      <c r="G675" s="410">
        <v>31105</v>
      </c>
      <c r="H675" s="410"/>
      <c r="I675" s="410"/>
      <c r="J675" s="411">
        <v>31105</v>
      </c>
      <c r="N675" s="184"/>
      <c r="O675" s="184"/>
      <c r="P675" s="184"/>
      <c r="Q675" s="184"/>
    </row>
    <row r="676" spans="1:17" s="17" customFormat="1" ht="12.75">
      <c r="A676" s="18" t="s">
        <v>630</v>
      </c>
      <c r="B676" s="125"/>
      <c r="C676" s="16"/>
      <c r="D676" s="693"/>
      <c r="E676" s="456"/>
      <c r="F676" s="453">
        <v>393979</v>
      </c>
      <c r="G676" s="453"/>
      <c r="H676" s="453"/>
      <c r="I676" s="453"/>
      <c r="J676" s="454">
        <v>393979</v>
      </c>
      <c r="N676" s="219"/>
      <c r="O676" s="219"/>
      <c r="P676" s="219"/>
      <c r="Q676" s="219"/>
    </row>
    <row r="677" spans="1:17" s="20" customFormat="1" ht="12.75">
      <c r="A677" s="113">
        <v>434</v>
      </c>
      <c r="B677" s="384" t="s">
        <v>169</v>
      </c>
      <c r="C677" s="112" t="s">
        <v>631</v>
      </c>
      <c r="D677" s="555">
        <v>32</v>
      </c>
      <c r="E677" s="457">
        <v>187.5</v>
      </c>
      <c r="F677" s="451">
        <v>6000</v>
      </c>
      <c r="G677" s="451">
        <v>6000</v>
      </c>
      <c r="H677" s="451"/>
      <c r="I677" s="451"/>
      <c r="J677" s="452">
        <v>6000</v>
      </c>
      <c r="N677" s="184"/>
      <c r="O677" s="184"/>
      <c r="P677" s="184"/>
      <c r="Q677" s="184"/>
    </row>
    <row r="678" spans="1:17" s="20" customFormat="1" ht="12.75">
      <c r="A678" s="113">
        <v>434</v>
      </c>
      <c r="B678" s="384" t="s">
        <v>169</v>
      </c>
      <c r="C678" s="112" t="s">
        <v>632</v>
      </c>
      <c r="D678" s="555">
        <v>22</v>
      </c>
      <c r="E678" s="457">
        <v>1350</v>
      </c>
      <c r="F678" s="451">
        <v>29700</v>
      </c>
      <c r="G678" s="451">
        <v>29700</v>
      </c>
      <c r="H678" s="451"/>
      <c r="I678" s="451"/>
      <c r="J678" s="452">
        <v>29700</v>
      </c>
      <c r="N678" s="184"/>
      <c r="O678" s="184"/>
      <c r="P678" s="184"/>
      <c r="Q678" s="184"/>
    </row>
    <row r="679" spans="1:17" s="20" customFormat="1" ht="12.75">
      <c r="A679" s="113">
        <v>434</v>
      </c>
      <c r="B679" s="384" t="s">
        <v>169</v>
      </c>
      <c r="C679" s="112" t="s">
        <v>742</v>
      </c>
      <c r="D679" s="555">
        <v>2</v>
      </c>
      <c r="E679" s="457">
        <v>1000</v>
      </c>
      <c r="F679" s="410">
        <v>2000</v>
      </c>
      <c r="G679" s="451">
        <v>2000</v>
      </c>
      <c r="H679" s="451"/>
      <c r="I679" s="451"/>
      <c r="J679" s="452">
        <v>2000</v>
      </c>
      <c r="N679" s="184"/>
      <c r="O679" s="184"/>
      <c r="P679" s="184"/>
      <c r="Q679" s="184"/>
    </row>
    <row r="680" spans="1:17" s="20" customFormat="1" ht="12.75">
      <c r="A680" s="113">
        <v>434</v>
      </c>
      <c r="B680" s="384" t="s">
        <v>169</v>
      </c>
      <c r="C680" s="112" t="s">
        <v>61</v>
      </c>
      <c r="D680" s="555">
        <v>1</v>
      </c>
      <c r="E680" s="457">
        <v>2500</v>
      </c>
      <c r="F680" s="410">
        <v>2500</v>
      </c>
      <c r="G680" s="451">
        <v>2500</v>
      </c>
      <c r="H680" s="451"/>
      <c r="I680" s="451"/>
      <c r="J680" s="452">
        <v>2500</v>
      </c>
      <c r="N680" s="184"/>
      <c r="O680" s="184"/>
      <c r="P680" s="184"/>
      <c r="Q680" s="184"/>
    </row>
    <row r="681" spans="1:17" s="20" customFormat="1" ht="12.75">
      <c r="A681" s="113">
        <v>434</v>
      </c>
      <c r="B681" s="384" t="s">
        <v>166</v>
      </c>
      <c r="C681" s="112" t="s">
        <v>62</v>
      </c>
      <c r="D681" s="555">
        <v>2</v>
      </c>
      <c r="E681" s="457">
        <v>3000</v>
      </c>
      <c r="F681" s="410">
        <v>6000</v>
      </c>
      <c r="G681" s="451">
        <v>6000</v>
      </c>
      <c r="H681" s="451"/>
      <c r="I681" s="451"/>
      <c r="J681" s="452">
        <v>6000</v>
      </c>
      <c r="N681" s="184"/>
      <c r="O681" s="184"/>
      <c r="P681" s="184"/>
      <c r="Q681" s="184"/>
    </row>
    <row r="682" spans="1:17" s="20" customFormat="1" ht="12.75">
      <c r="A682" s="113">
        <v>434</v>
      </c>
      <c r="B682" s="384" t="s">
        <v>169</v>
      </c>
      <c r="C682" s="112" t="s">
        <v>633</v>
      </c>
      <c r="D682" s="555">
        <v>34.53</v>
      </c>
      <c r="E682" s="457">
        <v>1187.5</v>
      </c>
      <c r="F682" s="410">
        <v>41004.375</v>
      </c>
      <c r="G682" s="451">
        <v>41004.375</v>
      </c>
      <c r="H682" s="451"/>
      <c r="I682" s="451"/>
      <c r="J682" s="452">
        <v>41004.375</v>
      </c>
      <c r="N682" s="184"/>
      <c r="O682" s="184"/>
      <c r="P682" s="184"/>
      <c r="Q682" s="184"/>
    </row>
    <row r="683" spans="1:17" s="17" customFormat="1" ht="12.75">
      <c r="A683" s="18" t="s">
        <v>634</v>
      </c>
      <c r="B683" s="125"/>
      <c r="C683" s="16"/>
      <c r="D683" s="693"/>
      <c r="E683" s="456"/>
      <c r="F683" s="453">
        <v>87204.375</v>
      </c>
      <c r="G683" s="453"/>
      <c r="H683" s="453"/>
      <c r="I683" s="453"/>
      <c r="J683" s="454">
        <v>87204.375</v>
      </c>
      <c r="N683" s="219"/>
      <c r="O683" s="219"/>
      <c r="P683" s="219"/>
      <c r="Q683" s="219"/>
    </row>
    <row r="684" spans="1:17" s="20" customFormat="1" ht="12.75">
      <c r="A684" s="123">
        <v>435</v>
      </c>
      <c r="B684" s="394" t="s">
        <v>166</v>
      </c>
      <c r="C684" s="122" t="s">
        <v>635</v>
      </c>
      <c r="D684" s="555">
        <v>1</v>
      </c>
      <c r="E684" s="435">
        <v>1000</v>
      </c>
      <c r="F684" s="410">
        <v>1000</v>
      </c>
      <c r="G684" s="410">
        <v>1000</v>
      </c>
      <c r="H684" s="410"/>
      <c r="I684" s="410"/>
      <c r="J684" s="411">
        <v>1000</v>
      </c>
      <c r="N684" s="184"/>
      <c r="O684" s="184"/>
      <c r="P684" s="184"/>
      <c r="Q684" s="184"/>
    </row>
    <row r="685" spans="1:17" s="20" customFormat="1" ht="12.75">
      <c r="A685" s="123">
        <v>435</v>
      </c>
      <c r="B685" s="394" t="s">
        <v>169</v>
      </c>
      <c r="C685" s="122" t="s">
        <v>636</v>
      </c>
      <c r="D685" s="555">
        <v>9</v>
      </c>
      <c r="E685" s="458">
        <v>6000</v>
      </c>
      <c r="F685" s="410">
        <v>54000</v>
      </c>
      <c r="G685" s="451">
        <v>54000</v>
      </c>
      <c r="H685" s="451"/>
      <c r="I685" s="451"/>
      <c r="J685" s="452">
        <v>54000</v>
      </c>
      <c r="N685" s="184"/>
      <c r="O685" s="184"/>
      <c r="P685" s="184"/>
      <c r="Q685" s="184"/>
    </row>
    <row r="686" spans="1:17" s="20" customFormat="1" ht="12.75">
      <c r="A686" s="123">
        <v>435</v>
      </c>
      <c r="B686" s="394" t="s">
        <v>169</v>
      </c>
      <c r="C686" s="122" t="s">
        <v>637</v>
      </c>
      <c r="D686" s="555">
        <v>2</v>
      </c>
      <c r="E686" s="457">
        <v>1800</v>
      </c>
      <c r="F686" s="410">
        <v>3600</v>
      </c>
      <c r="G686" s="451">
        <v>3600</v>
      </c>
      <c r="H686" s="451"/>
      <c r="I686" s="451"/>
      <c r="J686" s="452">
        <v>3600</v>
      </c>
      <c r="N686" s="184"/>
      <c r="O686" s="184"/>
      <c r="P686" s="184"/>
      <c r="Q686" s="184"/>
    </row>
    <row r="687" spans="1:17" s="20" customFormat="1" ht="12.75">
      <c r="A687" s="123">
        <v>435</v>
      </c>
      <c r="B687" s="394" t="s">
        <v>169</v>
      </c>
      <c r="C687" s="122" t="s">
        <v>638</v>
      </c>
      <c r="D687" s="555">
        <v>30.96</v>
      </c>
      <c r="E687" s="457">
        <v>1000</v>
      </c>
      <c r="F687" s="410">
        <v>30960</v>
      </c>
      <c r="G687" s="451">
        <v>30960</v>
      </c>
      <c r="H687" s="451"/>
      <c r="I687" s="451"/>
      <c r="J687" s="452">
        <v>30960</v>
      </c>
      <c r="N687" s="184"/>
      <c r="O687" s="184"/>
      <c r="P687" s="184"/>
      <c r="Q687" s="184"/>
    </row>
    <row r="688" spans="1:17" s="17" customFormat="1" ht="12.75">
      <c r="A688" s="21" t="s">
        <v>639</v>
      </c>
      <c r="B688" s="125"/>
      <c r="C688" s="16"/>
      <c r="D688" s="693"/>
      <c r="E688" s="456"/>
      <c r="F688" s="453">
        <v>89560</v>
      </c>
      <c r="G688" s="453"/>
      <c r="H688" s="453"/>
      <c r="I688" s="453"/>
      <c r="J688" s="454">
        <v>89560</v>
      </c>
      <c r="M688" s="219"/>
      <c r="N688" s="219"/>
      <c r="P688" s="219"/>
      <c r="Q688" s="219"/>
    </row>
    <row r="689" spans="1:17" s="20" customFormat="1" ht="12.75">
      <c r="A689" s="113">
        <v>436</v>
      </c>
      <c r="B689" s="384" t="s">
        <v>169</v>
      </c>
      <c r="C689" s="112" t="s">
        <v>640</v>
      </c>
      <c r="D689" s="747">
        <v>50</v>
      </c>
      <c r="E689" s="410">
        <v>4200</v>
      </c>
      <c r="F689" s="451">
        <v>210000</v>
      </c>
      <c r="G689" s="451">
        <f>+F689</f>
        <v>210000</v>
      </c>
      <c r="H689" s="451"/>
      <c r="I689" s="451"/>
      <c r="J689" s="452">
        <f>SUM(G689:I689)</f>
        <v>210000</v>
      </c>
      <c r="K689" s="184"/>
      <c r="L689" s="184"/>
      <c r="M689" s="184"/>
      <c r="N689" s="184"/>
      <c r="O689" s="184"/>
      <c r="P689" s="184"/>
      <c r="Q689" s="184"/>
    </row>
    <row r="690" spans="1:17" s="20" customFormat="1" ht="12.75">
      <c r="A690" s="113">
        <v>436</v>
      </c>
      <c r="B690" s="384" t="s">
        <v>169</v>
      </c>
      <c r="C690" s="112" t="s">
        <v>641</v>
      </c>
      <c r="D690" s="747">
        <v>45</v>
      </c>
      <c r="E690" s="410">
        <v>6000</v>
      </c>
      <c r="F690" s="451">
        <v>270000</v>
      </c>
      <c r="G690" s="451">
        <f aca="true" t="shared" si="8" ref="G690:G708">+F690</f>
        <v>270000</v>
      </c>
      <c r="H690" s="451"/>
      <c r="I690" s="451"/>
      <c r="J690" s="452">
        <f aca="true" t="shared" si="9" ref="J690:J708">SUM(G690:I690)</f>
        <v>270000</v>
      </c>
      <c r="K690" s="184"/>
      <c r="L690" s="184"/>
      <c r="M690" s="184"/>
      <c r="N690" s="184"/>
      <c r="O690" s="184"/>
      <c r="P690" s="184"/>
      <c r="Q690" s="184"/>
    </row>
    <row r="691" spans="1:10" s="20" customFormat="1" ht="12.75">
      <c r="A691" s="113">
        <v>436</v>
      </c>
      <c r="B691" s="384" t="s">
        <v>169</v>
      </c>
      <c r="C691" s="112" t="s">
        <v>799</v>
      </c>
      <c r="D691" s="747">
        <v>2</v>
      </c>
      <c r="E691" s="435">
        <v>3000</v>
      </c>
      <c r="F691" s="435">
        <v>6000</v>
      </c>
      <c r="G691" s="451">
        <f t="shared" si="8"/>
        <v>6000</v>
      </c>
      <c r="H691" s="451"/>
      <c r="I691" s="451"/>
      <c r="J691" s="452">
        <f t="shared" si="9"/>
        <v>6000</v>
      </c>
    </row>
    <row r="692" spans="1:17" s="20" customFormat="1" ht="12.75">
      <c r="A692" s="113">
        <v>436</v>
      </c>
      <c r="B692" s="384" t="s">
        <v>169</v>
      </c>
      <c r="C692" s="112" t="s">
        <v>718</v>
      </c>
      <c r="D692" s="747">
        <v>1</v>
      </c>
      <c r="E692" s="410">
        <v>2823</v>
      </c>
      <c r="F692" s="410">
        <v>2823</v>
      </c>
      <c r="G692" s="410">
        <f t="shared" si="8"/>
        <v>2823</v>
      </c>
      <c r="H692" s="410"/>
      <c r="I692" s="410"/>
      <c r="J692" s="411">
        <f t="shared" si="9"/>
        <v>2823</v>
      </c>
      <c r="K692" s="184"/>
      <c r="L692" s="184"/>
      <c r="M692" s="184"/>
      <c r="N692" s="184"/>
      <c r="O692" s="184"/>
      <c r="P692" s="184"/>
      <c r="Q692" s="184"/>
    </row>
    <row r="693" spans="1:17" s="684" customFormat="1" ht="12.75">
      <c r="A693" s="113">
        <v>436</v>
      </c>
      <c r="B693" s="384" t="s">
        <v>169</v>
      </c>
      <c r="C693" s="112" t="s">
        <v>64</v>
      </c>
      <c r="D693" s="747">
        <v>4</v>
      </c>
      <c r="E693" s="410">
        <v>4260</v>
      </c>
      <c r="F693" s="410">
        <v>17040</v>
      </c>
      <c r="G693" s="410">
        <f t="shared" si="8"/>
        <v>17040</v>
      </c>
      <c r="H693" s="410"/>
      <c r="I693" s="410"/>
      <c r="J693" s="411">
        <f t="shared" si="9"/>
        <v>17040</v>
      </c>
      <c r="K693" s="683"/>
      <c r="L693" s="683"/>
      <c r="M693" s="683"/>
      <c r="N693" s="683"/>
      <c r="O693" s="683"/>
      <c r="P693" s="683"/>
      <c r="Q693" s="683"/>
    </row>
    <row r="694" spans="1:17" s="20" customFormat="1" ht="12.75">
      <c r="A694" s="113">
        <v>436</v>
      </c>
      <c r="B694" s="384" t="s">
        <v>169</v>
      </c>
      <c r="C694" s="112" t="s">
        <v>66</v>
      </c>
      <c r="D694" s="747">
        <v>8</v>
      </c>
      <c r="E694" s="410">
        <v>100</v>
      </c>
      <c r="F694" s="410">
        <v>800</v>
      </c>
      <c r="G694" s="410">
        <f t="shared" si="8"/>
        <v>800</v>
      </c>
      <c r="H694" s="410"/>
      <c r="I694" s="410"/>
      <c r="J694" s="411">
        <f t="shared" si="9"/>
        <v>800</v>
      </c>
      <c r="K694" s="184"/>
      <c r="L694" s="184"/>
      <c r="M694" s="184"/>
      <c r="N694" s="184"/>
      <c r="O694" s="184"/>
      <c r="P694" s="184"/>
      <c r="Q694" s="184"/>
    </row>
    <row r="695" spans="1:17" s="20" customFormat="1" ht="12.75">
      <c r="A695" s="113">
        <v>436</v>
      </c>
      <c r="B695" s="384" t="s">
        <v>169</v>
      </c>
      <c r="C695" s="112" t="s">
        <v>642</v>
      </c>
      <c r="D695" s="747">
        <v>32.5</v>
      </c>
      <c r="E695" s="410">
        <v>1500</v>
      </c>
      <c r="F695" s="451">
        <v>48750</v>
      </c>
      <c r="G695" s="451">
        <f t="shared" si="8"/>
        <v>48750</v>
      </c>
      <c r="H695" s="451"/>
      <c r="I695" s="451"/>
      <c r="J695" s="452">
        <f t="shared" si="9"/>
        <v>48750</v>
      </c>
      <c r="K695" s="184"/>
      <c r="L695" s="184"/>
      <c r="M695" s="184"/>
      <c r="N695" s="184"/>
      <c r="O695" s="184"/>
      <c r="P695" s="184"/>
      <c r="Q695" s="184"/>
    </row>
    <row r="696" spans="1:17" s="20" customFormat="1" ht="12.75">
      <c r="A696" s="113">
        <v>436</v>
      </c>
      <c r="B696" s="384" t="s">
        <v>169</v>
      </c>
      <c r="C696" s="112" t="s">
        <v>643</v>
      </c>
      <c r="D696" s="747">
        <v>4</v>
      </c>
      <c r="E696" s="410">
        <v>937.5</v>
      </c>
      <c r="F696" s="451">
        <v>3750</v>
      </c>
      <c r="G696" s="451">
        <f t="shared" si="8"/>
        <v>3750</v>
      </c>
      <c r="H696" s="451"/>
      <c r="I696" s="451"/>
      <c r="J696" s="452">
        <f t="shared" si="9"/>
        <v>3750</v>
      </c>
      <c r="K696" s="184"/>
      <c r="L696" s="184"/>
      <c r="M696" s="184"/>
      <c r="N696" s="184"/>
      <c r="O696" s="184"/>
      <c r="P696" s="184"/>
      <c r="Q696" s="184"/>
    </row>
    <row r="697" spans="1:17" s="684" customFormat="1" ht="12.75">
      <c r="A697" s="113">
        <v>436</v>
      </c>
      <c r="B697" s="384" t="s">
        <v>169</v>
      </c>
      <c r="C697" s="112" t="s">
        <v>644</v>
      </c>
      <c r="D697" s="747">
        <v>34</v>
      </c>
      <c r="E697" s="410">
        <v>1875</v>
      </c>
      <c r="F697" s="451">
        <v>63750</v>
      </c>
      <c r="G697" s="451">
        <f t="shared" si="8"/>
        <v>63750</v>
      </c>
      <c r="H697" s="451"/>
      <c r="I697" s="451"/>
      <c r="J697" s="452">
        <f t="shared" si="9"/>
        <v>63750</v>
      </c>
      <c r="K697" s="683"/>
      <c r="L697" s="683"/>
      <c r="M697" s="683"/>
      <c r="N697" s="683"/>
      <c r="O697" s="683"/>
      <c r="P697" s="683"/>
      <c r="Q697" s="683"/>
    </row>
    <row r="698" spans="1:10" s="677" customFormat="1" ht="24">
      <c r="A698" s="113">
        <v>436</v>
      </c>
      <c r="B698" s="384" t="s">
        <v>169</v>
      </c>
      <c r="C698" s="112" t="s">
        <v>862</v>
      </c>
      <c r="D698" s="747">
        <v>3</v>
      </c>
      <c r="E698" s="435">
        <v>6000</v>
      </c>
      <c r="F698" s="435">
        <v>18000</v>
      </c>
      <c r="G698" s="528">
        <f t="shared" si="8"/>
        <v>18000</v>
      </c>
      <c r="H698" s="528"/>
      <c r="I698" s="528"/>
      <c r="J698" s="700">
        <f t="shared" si="9"/>
        <v>18000</v>
      </c>
    </row>
    <row r="699" spans="1:17" s="20" customFormat="1" ht="12.75">
      <c r="A699" s="113">
        <v>436</v>
      </c>
      <c r="B699" s="384" t="s">
        <v>169</v>
      </c>
      <c r="C699" s="112" t="s">
        <v>645</v>
      </c>
      <c r="D699" s="747">
        <v>12</v>
      </c>
      <c r="E699" s="410">
        <v>4495.5</v>
      </c>
      <c r="F699" s="451">
        <v>53946</v>
      </c>
      <c r="G699" s="451">
        <f t="shared" si="8"/>
        <v>53946</v>
      </c>
      <c r="H699" s="451"/>
      <c r="I699" s="451"/>
      <c r="J699" s="452">
        <f t="shared" si="9"/>
        <v>53946</v>
      </c>
      <c r="K699" s="184"/>
      <c r="L699" s="184"/>
      <c r="M699" s="184"/>
      <c r="N699" s="184"/>
      <c r="O699" s="184"/>
      <c r="P699" s="184"/>
      <c r="Q699" s="184"/>
    </row>
    <row r="700" spans="1:17" s="20" customFormat="1" ht="12.75">
      <c r="A700" s="113">
        <v>436</v>
      </c>
      <c r="B700" s="384" t="s">
        <v>169</v>
      </c>
      <c r="C700" s="112" t="s">
        <v>646</v>
      </c>
      <c r="D700" s="747">
        <v>7</v>
      </c>
      <c r="E700" s="410">
        <v>737.5</v>
      </c>
      <c r="F700" s="451">
        <v>5162.5</v>
      </c>
      <c r="G700" s="451">
        <f t="shared" si="8"/>
        <v>5162.5</v>
      </c>
      <c r="H700" s="451"/>
      <c r="I700" s="451"/>
      <c r="J700" s="452">
        <f t="shared" si="9"/>
        <v>5162.5</v>
      </c>
      <c r="K700" s="184"/>
      <c r="L700" s="184"/>
      <c r="M700" s="184"/>
      <c r="N700" s="184"/>
      <c r="O700" s="184"/>
      <c r="P700" s="184"/>
      <c r="Q700" s="184"/>
    </row>
    <row r="701" spans="1:17" s="20" customFormat="1" ht="12.75">
      <c r="A701" s="113">
        <v>436</v>
      </c>
      <c r="B701" s="384" t="s">
        <v>169</v>
      </c>
      <c r="C701" s="112" t="s">
        <v>63</v>
      </c>
      <c r="D701" s="747">
        <v>4</v>
      </c>
      <c r="E701" s="410">
        <v>700</v>
      </c>
      <c r="F701" s="410">
        <v>2800</v>
      </c>
      <c r="G701" s="410">
        <f t="shared" si="8"/>
        <v>2800</v>
      </c>
      <c r="H701" s="410"/>
      <c r="I701" s="410"/>
      <c r="J701" s="411">
        <f t="shared" si="9"/>
        <v>2800</v>
      </c>
      <c r="K701" s="184"/>
      <c r="L701" s="184"/>
      <c r="M701" s="184"/>
      <c r="N701" s="184"/>
      <c r="O701" s="184"/>
      <c r="P701" s="184"/>
      <c r="Q701" s="184"/>
    </row>
    <row r="702" spans="1:17" s="20" customFormat="1" ht="12.75">
      <c r="A702" s="113">
        <v>436</v>
      </c>
      <c r="B702" s="384" t="s">
        <v>169</v>
      </c>
      <c r="C702" s="112" t="s">
        <v>647</v>
      </c>
      <c r="D702" s="747">
        <v>3</v>
      </c>
      <c r="E702" s="410">
        <v>262.5</v>
      </c>
      <c r="F702" s="451">
        <v>787.5</v>
      </c>
      <c r="G702" s="451">
        <f t="shared" si="8"/>
        <v>787.5</v>
      </c>
      <c r="H702" s="451"/>
      <c r="I702" s="451"/>
      <c r="J702" s="452">
        <f t="shared" si="9"/>
        <v>787.5</v>
      </c>
      <c r="K702" s="184"/>
      <c r="L702" s="184"/>
      <c r="M702" s="184"/>
      <c r="N702" s="184"/>
      <c r="O702" s="184"/>
      <c r="P702" s="184"/>
      <c r="Q702" s="184"/>
    </row>
    <row r="703" spans="1:10" s="677" customFormat="1" ht="12.75">
      <c r="A703" s="113">
        <v>436</v>
      </c>
      <c r="B703" s="384" t="s">
        <v>169</v>
      </c>
      <c r="C703" s="112" t="s">
        <v>863</v>
      </c>
      <c r="D703" s="747">
        <v>10</v>
      </c>
      <c r="E703" s="435">
        <v>900</v>
      </c>
      <c r="F703" s="435">
        <v>9000</v>
      </c>
      <c r="G703" s="528">
        <f t="shared" si="8"/>
        <v>9000</v>
      </c>
      <c r="H703" s="528"/>
      <c r="I703" s="528"/>
      <c r="J703" s="700">
        <f t="shared" si="9"/>
        <v>9000</v>
      </c>
    </row>
    <row r="704" spans="1:17" s="20" customFormat="1" ht="12.75">
      <c r="A704" s="113">
        <v>436</v>
      </c>
      <c r="B704" s="384" t="s">
        <v>169</v>
      </c>
      <c r="C704" s="112" t="s">
        <v>648</v>
      </c>
      <c r="D704" s="747">
        <v>11.58</v>
      </c>
      <c r="E704" s="410">
        <v>350</v>
      </c>
      <c r="F704" s="451">
        <v>4053</v>
      </c>
      <c r="G704" s="451">
        <f t="shared" si="8"/>
        <v>4053</v>
      </c>
      <c r="H704" s="451"/>
      <c r="I704" s="451"/>
      <c r="J704" s="452">
        <f t="shared" si="9"/>
        <v>4053</v>
      </c>
      <c r="K704" s="184"/>
      <c r="L704" s="184"/>
      <c r="M704" s="184"/>
      <c r="N704" s="184"/>
      <c r="O704" s="184"/>
      <c r="P704" s="184"/>
      <c r="Q704" s="184"/>
    </row>
    <row r="705" spans="1:17" s="684" customFormat="1" ht="12.75">
      <c r="A705" s="113">
        <v>436</v>
      </c>
      <c r="B705" s="384" t="s">
        <v>169</v>
      </c>
      <c r="C705" s="112" t="s">
        <v>649</v>
      </c>
      <c r="D705" s="747">
        <v>15.86</v>
      </c>
      <c r="E705" s="410">
        <v>1750</v>
      </c>
      <c r="F705" s="451">
        <v>27755</v>
      </c>
      <c r="G705" s="451">
        <f t="shared" si="8"/>
        <v>27755</v>
      </c>
      <c r="H705" s="451"/>
      <c r="I705" s="451"/>
      <c r="J705" s="452">
        <f t="shared" si="9"/>
        <v>27755</v>
      </c>
      <c r="K705" s="683"/>
      <c r="L705" s="683"/>
      <c r="M705" s="683"/>
      <c r="N705" s="683"/>
      <c r="O705" s="683"/>
      <c r="P705" s="683"/>
      <c r="Q705" s="683"/>
    </row>
    <row r="706" spans="1:17" s="20" customFormat="1" ht="12.75">
      <c r="A706" s="113">
        <v>436</v>
      </c>
      <c r="B706" s="384" t="s">
        <v>169</v>
      </c>
      <c r="C706" s="112" t="s">
        <v>703</v>
      </c>
      <c r="D706" s="747">
        <v>8</v>
      </c>
      <c r="E706" s="410">
        <v>556.8</v>
      </c>
      <c r="F706" s="410">
        <v>4454.4</v>
      </c>
      <c r="G706" s="451">
        <f t="shared" si="8"/>
        <v>4454.4</v>
      </c>
      <c r="H706" s="451"/>
      <c r="I706" s="451"/>
      <c r="J706" s="452">
        <f t="shared" si="9"/>
        <v>4454.4</v>
      </c>
      <c r="K706" s="184"/>
      <c r="L706" s="184"/>
      <c r="M706" s="184"/>
      <c r="N706" s="184"/>
      <c r="O706" s="184"/>
      <c r="P706" s="184"/>
      <c r="Q706" s="184"/>
    </row>
    <row r="707" spans="1:17" s="20" customFormat="1" ht="12.75">
      <c r="A707" s="113">
        <v>436</v>
      </c>
      <c r="B707" s="384" t="s">
        <v>169</v>
      </c>
      <c r="C707" s="112" t="s">
        <v>650</v>
      </c>
      <c r="D707" s="747">
        <v>8</v>
      </c>
      <c r="E707" s="410">
        <v>250</v>
      </c>
      <c r="F707" s="451">
        <v>2000</v>
      </c>
      <c r="G707" s="451">
        <f t="shared" si="8"/>
        <v>2000</v>
      </c>
      <c r="H707" s="451"/>
      <c r="I707" s="451"/>
      <c r="J707" s="452">
        <f t="shared" si="9"/>
        <v>2000</v>
      </c>
      <c r="K707" s="184"/>
      <c r="L707" s="184"/>
      <c r="M707" s="184"/>
      <c r="N707" s="184"/>
      <c r="O707" s="184"/>
      <c r="P707" s="184"/>
      <c r="Q707" s="184"/>
    </row>
    <row r="708" spans="1:17" s="20" customFormat="1" ht="25.5" customHeight="1">
      <c r="A708" s="113">
        <v>436</v>
      </c>
      <c r="B708" s="384" t="s">
        <v>169</v>
      </c>
      <c r="C708" s="112" t="s">
        <v>65</v>
      </c>
      <c r="D708" s="747">
        <v>5</v>
      </c>
      <c r="E708" s="410">
        <v>200</v>
      </c>
      <c r="F708" s="410">
        <v>1000</v>
      </c>
      <c r="G708" s="451">
        <f t="shared" si="8"/>
        <v>1000</v>
      </c>
      <c r="H708" s="451"/>
      <c r="I708" s="451"/>
      <c r="J708" s="452">
        <f t="shared" si="9"/>
        <v>1000</v>
      </c>
      <c r="K708" s="184"/>
      <c r="L708" s="184"/>
      <c r="M708" s="184"/>
      <c r="N708" s="184"/>
      <c r="O708" s="184"/>
      <c r="P708" s="184"/>
      <c r="Q708" s="184"/>
    </row>
    <row r="709" spans="1:17" s="17" customFormat="1" ht="12.75">
      <c r="A709" s="18" t="s">
        <v>655</v>
      </c>
      <c r="B709" s="125"/>
      <c r="C709" s="16"/>
      <c r="D709" s="693"/>
      <c r="E709" s="412"/>
      <c r="F709" s="453">
        <f>SUM(F689:F708)</f>
        <v>751871.4</v>
      </c>
      <c r="G709" s="453"/>
      <c r="H709" s="453"/>
      <c r="I709" s="453"/>
      <c r="J709" s="454">
        <f>SUM(J689:J708)</f>
        <v>751871.4</v>
      </c>
      <c r="N709" s="219"/>
      <c r="O709" s="219"/>
      <c r="P709" s="219"/>
      <c r="Q709" s="219"/>
    </row>
    <row r="710" spans="1:10" s="20" customFormat="1" ht="12.75">
      <c r="A710" s="113">
        <v>437</v>
      </c>
      <c r="B710" s="384" t="s">
        <v>169</v>
      </c>
      <c r="C710" s="112" t="s">
        <v>800</v>
      </c>
      <c r="D710" s="443">
        <v>3</v>
      </c>
      <c r="E710" s="458">
        <v>2000</v>
      </c>
      <c r="F710" s="435">
        <v>6000</v>
      </c>
      <c r="G710" s="451">
        <v>6000</v>
      </c>
      <c r="H710" s="451"/>
      <c r="I710" s="451"/>
      <c r="J710" s="452">
        <v>6000</v>
      </c>
    </row>
    <row r="711" spans="1:17" s="20" customFormat="1" ht="12.75">
      <c r="A711" s="113">
        <v>437</v>
      </c>
      <c r="B711" s="384" t="s">
        <v>169</v>
      </c>
      <c r="C711" s="112" t="s">
        <v>662</v>
      </c>
      <c r="D711" s="555">
        <v>16</v>
      </c>
      <c r="E711" s="458">
        <v>1500</v>
      </c>
      <c r="F711" s="410">
        <v>24000</v>
      </c>
      <c r="G711" s="451">
        <v>24000</v>
      </c>
      <c r="H711" s="451"/>
      <c r="I711" s="451"/>
      <c r="J711" s="452">
        <v>24000</v>
      </c>
      <c r="N711" s="184"/>
      <c r="O711" s="184"/>
      <c r="P711" s="184"/>
      <c r="Q711" s="184"/>
    </row>
    <row r="712" spans="1:17" s="20" customFormat="1" ht="12.75">
      <c r="A712" s="113">
        <v>437</v>
      </c>
      <c r="B712" s="384" t="s">
        <v>169</v>
      </c>
      <c r="C712" s="112" t="s">
        <v>663</v>
      </c>
      <c r="D712" s="555">
        <v>8</v>
      </c>
      <c r="E712" s="458">
        <v>1800</v>
      </c>
      <c r="F712" s="410">
        <v>14400</v>
      </c>
      <c r="G712" s="451">
        <v>14400</v>
      </c>
      <c r="H712" s="451"/>
      <c r="I712" s="451"/>
      <c r="J712" s="452">
        <v>14400</v>
      </c>
      <c r="N712" s="184"/>
      <c r="O712" s="184"/>
      <c r="P712" s="184"/>
      <c r="Q712" s="184"/>
    </row>
    <row r="713" spans="1:10" s="20" customFormat="1" ht="12.75">
      <c r="A713" s="113">
        <v>437</v>
      </c>
      <c r="B713" s="384" t="s">
        <v>169</v>
      </c>
      <c r="C713" s="112" t="s">
        <v>801</v>
      </c>
      <c r="D713" s="443">
        <v>1</v>
      </c>
      <c r="E713" s="458">
        <v>2000</v>
      </c>
      <c r="F713" s="435">
        <v>2000</v>
      </c>
      <c r="G713" s="451">
        <v>2000</v>
      </c>
      <c r="H713" s="451"/>
      <c r="I713" s="451"/>
      <c r="J713" s="452">
        <v>2000</v>
      </c>
    </row>
    <row r="714" spans="1:17" s="20" customFormat="1" ht="15.75" customHeight="1">
      <c r="A714" s="113">
        <v>437</v>
      </c>
      <c r="B714" s="384" t="s">
        <v>169</v>
      </c>
      <c r="C714" s="112" t="s">
        <v>658</v>
      </c>
      <c r="D714" s="555">
        <v>27</v>
      </c>
      <c r="E714" s="410">
        <v>800</v>
      </c>
      <c r="F714" s="410">
        <v>21600</v>
      </c>
      <c r="G714" s="451">
        <v>21600</v>
      </c>
      <c r="H714" s="451"/>
      <c r="I714" s="451"/>
      <c r="J714" s="452">
        <v>21600</v>
      </c>
      <c r="N714" s="184"/>
      <c r="O714" s="184"/>
      <c r="P714" s="184"/>
      <c r="Q714" s="184"/>
    </row>
    <row r="715" spans="1:10" s="20" customFormat="1" ht="12.75">
      <c r="A715" s="113">
        <v>437</v>
      </c>
      <c r="B715" s="384" t="s">
        <v>169</v>
      </c>
      <c r="C715" s="112" t="s">
        <v>802</v>
      </c>
      <c r="D715" s="443">
        <v>1</v>
      </c>
      <c r="E715" s="458">
        <v>870</v>
      </c>
      <c r="F715" s="435">
        <v>870</v>
      </c>
      <c r="G715" s="451">
        <v>870</v>
      </c>
      <c r="H715" s="451"/>
      <c r="I715" s="451"/>
      <c r="J715" s="452">
        <v>870</v>
      </c>
    </row>
    <row r="716" spans="1:10" s="20" customFormat="1" ht="12.75">
      <c r="A716" s="113">
        <v>437</v>
      </c>
      <c r="B716" s="384" t="s">
        <v>169</v>
      </c>
      <c r="C716" s="112" t="s">
        <v>803</v>
      </c>
      <c r="D716" s="443">
        <v>1</v>
      </c>
      <c r="E716" s="458">
        <v>1200</v>
      </c>
      <c r="F716" s="435">
        <v>1200</v>
      </c>
      <c r="G716" s="451">
        <v>1200</v>
      </c>
      <c r="H716" s="451"/>
      <c r="I716" s="451"/>
      <c r="J716" s="452">
        <v>1200</v>
      </c>
    </row>
    <row r="717" spans="1:17" s="20" customFormat="1" ht="24">
      <c r="A717" s="113">
        <v>437</v>
      </c>
      <c r="B717" s="384" t="s">
        <v>169</v>
      </c>
      <c r="C717" s="112" t="s">
        <v>5</v>
      </c>
      <c r="D717" s="555">
        <v>3</v>
      </c>
      <c r="E717" s="410">
        <v>660</v>
      </c>
      <c r="F717" s="410">
        <v>1980</v>
      </c>
      <c r="G717" s="451">
        <v>1980</v>
      </c>
      <c r="H717" s="451"/>
      <c r="I717" s="451"/>
      <c r="J717" s="452">
        <v>1980</v>
      </c>
      <c r="N717" s="184"/>
      <c r="O717" s="184"/>
      <c r="P717" s="184"/>
      <c r="Q717" s="184"/>
    </row>
    <row r="718" spans="1:17" s="20" customFormat="1" ht="24">
      <c r="A718" s="113">
        <v>437</v>
      </c>
      <c r="B718" s="384" t="s">
        <v>169</v>
      </c>
      <c r="C718" s="112" t="s">
        <v>664</v>
      </c>
      <c r="D718" s="555">
        <v>8</v>
      </c>
      <c r="E718" s="414">
        <v>6000</v>
      </c>
      <c r="F718" s="410">
        <v>48000</v>
      </c>
      <c r="G718" s="451">
        <v>48000</v>
      </c>
      <c r="H718" s="451"/>
      <c r="I718" s="451"/>
      <c r="J718" s="452">
        <v>48000</v>
      </c>
      <c r="N718" s="184"/>
      <c r="O718" s="184"/>
      <c r="P718" s="184"/>
      <c r="Q718" s="184"/>
    </row>
    <row r="719" spans="1:17" s="20" customFormat="1" ht="12.75">
      <c r="A719" s="113">
        <v>437</v>
      </c>
      <c r="B719" s="384" t="s">
        <v>169</v>
      </c>
      <c r="C719" s="112" t="s">
        <v>665</v>
      </c>
      <c r="D719" s="555">
        <v>5</v>
      </c>
      <c r="E719" s="414">
        <v>5000</v>
      </c>
      <c r="F719" s="410">
        <v>25000</v>
      </c>
      <c r="G719" s="451">
        <v>25000</v>
      </c>
      <c r="H719" s="451"/>
      <c r="I719" s="451"/>
      <c r="J719" s="452">
        <v>25000</v>
      </c>
      <c r="N719" s="184"/>
      <c r="O719" s="184"/>
      <c r="P719" s="184"/>
      <c r="Q719" s="184"/>
    </row>
    <row r="720" spans="1:17" s="20" customFormat="1" ht="12.75">
      <c r="A720" s="113">
        <v>437</v>
      </c>
      <c r="B720" s="384" t="s">
        <v>169</v>
      </c>
      <c r="C720" s="112" t="s">
        <v>656</v>
      </c>
      <c r="D720" s="555">
        <v>43</v>
      </c>
      <c r="E720" s="410">
        <v>875</v>
      </c>
      <c r="F720" s="451">
        <v>37625</v>
      </c>
      <c r="G720" s="451">
        <v>37625</v>
      </c>
      <c r="H720" s="451"/>
      <c r="I720" s="451"/>
      <c r="J720" s="452">
        <v>37625</v>
      </c>
      <c r="N720" s="184"/>
      <c r="O720" s="184"/>
      <c r="P720" s="184"/>
      <c r="Q720" s="184"/>
    </row>
    <row r="721" spans="1:17" s="20" customFormat="1" ht="12.75">
      <c r="A721" s="113">
        <v>437</v>
      </c>
      <c r="B721" s="384" t="s">
        <v>169</v>
      </c>
      <c r="C721" s="112" t="s">
        <v>67</v>
      </c>
      <c r="D721" s="555">
        <v>31</v>
      </c>
      <c r="E721" s="458">
        <v>350</v>
      </c>
      <c r="F721" s="410">
        <v>10850</v>
      </c>
      <c r="G721" s="451">
        <v>10850</v>
      </c>
      <c r="H721" s="451"/>
      <c r="I721" s="451"/>
      <c r="J721" s="452">
        <v>10850</v>
      </c>
      <c r="N721" s="184"/>
      <c r="O721" s="184"/>
      <c r="P721" s="184"/>
      <c r="Q721" s="184"/>
    </row>
    <row r="722" spans="1:10" s="20" customFormat="1" ht="12.75">
      <c r="A722" s="113">
        <v>437</v>
      </c>
      <c r="B722" s="384" t="s">
        <v>169</v>
      </c>
      <c r="C722" s="112" t="s">
        <v>804</v>
      </c>
      <c r="D722" s="443">
        <v>1</v>
      </c>
      <c r="E722" s="410">
        <v>600</v>
      </c>
      <c r="F722" s="435">
        <v>600</v>
      </c>
      <c r="G722" s="451">
        <v>600</v>
      </c>
      <c r="H722" s="451"/>
      <c r="I722" s="451"/>
      <c r="J722" s="452">
        <v>600</v>
      </c>
    </row>
    <row r="723" spans="1:17" s="20" customFormat="1" ht="12.75">
      <c r="A723" s="113">
        <v>437</v>
      </c>
      <c r="B723" s="384" t="s">
        <v>169</v>
      </c>
      <c r="C723" s="112" t="s">
        <v>745</v>
      </c>
      <c r="D723" s="555">
        <v>10</v>
      </c>
      <c r="E723" s="410">
        <v>700</v>
      </c>
      <c r="F723" s="410">
        <v>7000</v>
      </c>
      <c r="G723" s="451">
        <v>7000</v>
      </c>
      <c r="H723" s="451"/>
      <c r="I723" s="451"/>
      <c r="J723" s="452">
        <v>7000</v>
      </c>
      <c r="N723" s="184"/>
      <c r="O723" s="184"/>
      <c r="P723" s="184"/>
      <c r="Q723" s="184"/>
    </row>
    <row r="724" spans="1:17" s="20" customFormat="1" ht="12.75">
      <c r="A724" s="113">
        <v>437</v>
      </c>
      <c r="B724" s="384" t="s">
        <v>169</v>
      </c>
      <c r="C724" s="112" t="s">
        <v>70</v>
      </c>
      <c r="D724" s="555">
        <v>12</v>
      </c>
      <c r="E724" s="435">
        <v>650</v>
      </c>
      <c r="F724" s="410">
        <v>7800</v>
      </c>
      <c r="G724" s="410">
        <v>7800</v>
      </c>
      <c r="H724" s="410"/>
      <c r="I724" s="410"/>
      <c r="J724" s="411">
        <v>7800</v>
      </c>
      <c r="N724" s="184"/>
      <c r="O724" s="184"/>
      <c r="P724" s="184"/>
      <c r="Q724" s="184"/>
    </row>
    <row r="725" spans="1:17" s="20" customFormat="1" ht="12.75">
      <c r="A725" s="113">
        <v>437</v>
      </c>
      <c r="B725" s="384" t="s">
        <v>169</v>
      </c>
      <c r="C725" s="112" t="s">
        <v>69</v>
      </c>
      <c r="D725" s="555">
        <v>23</v>
      </c>
      <c r="E725" s="435">
        <v>350</v>
      </c>
      <c r="F725" s="410">
        <v>8050</v>
      </c>
      <c r="G725" s="410">
        <v>8050</v>
      </c>
      <c r="H725" s="410"/>
      <c r="I725" s="410"/>
      <c r="J725" s="411">
        <v>8050</v>
      </c>
      <c r="N725" s="184"/>
      <c r="O725" s="184"/>
      <c r="P725" s="184"/>
      <c r="Q725" s="184"/>
    </row>
    <row r="726" spans="1:17" s="20" customFormat="1" ht="24">
      <c r="A726" s="113">
        <v>437</v>
      </c>
      <c r="B726" s="384" t="s">
        <v>169</v>
      </c>
      <c r="C726" s="112" t="s">
        <v>129</v>
      </c>
      <c r="D726" s="555">
        <v>3</v>
      </c>
      <c r="E726" s="410">
        <v>300</v>
      </c>
      <c r="F726" s="410">
        <v>900</v>
      </c>
      <c r="G726" s="451">
        <v>900</v>
      </c>
      <c r="H726" s="451"/>
      <c r="I726" s="451"/>
      <c r="J726" s="452">
        <v>900</v>
      </c>
      <c r="N726" s="184"/>
      <c r="O726" s="184"/>
      <c r="P726" s="184"/>
      <c r="Q726" s="184"/>
    </row>
    <row r="727" spans="1:17" s="20" customFormat="1" ht="12.75">
      <c r="A727" s="113">
        <v>437</v>
      </c>
      <c r="B727" s="384" t="s">
        <v>169</v>
      </c>
      <c r="C727" s="112" t="s">
        <v>659</v>
      </c>
      <c r="D727" s="555">
        <v>9</v>
      </c>
      <c r="E727" s="435">
        <v>1380.5555555555557</v>
      </c>
      <c r="F727" s="410">
        <v>12425</v>
      </c>
      <c r="G727" s="410">
        <v>12425</v>
      </c>
      <c r="H727" s="410"/>
      <c r="I727" s="410"/>
      <c r="J727" s="411">
        <v>12425</v>
      </c>
      <c r="N727" s="184"/>
      <c r="O727" s="184"/>
      <c r="P727" s="184"/>
      <c r="Q727" s="184"/>
    </row>
    <row r="728" spans="1:17" s="20" customFormat="1" ht="12.75">
      <c r="A728" s="113">
        <v>437</v>
      </c>
      <c r="B728" s="384" t="s">
        <v>166</v>
      </c>
      <c r="C728" s="112" t="s">
        <v>667</v>
      </c>
      <c r="D728" s="555">
        <v>17</v>
      </c>
      <c r="E728" s="435">
        <v>6000</v>
      </c>
      <c r="F728" s="410">
        <v>102000</v>
      </c>
      <c r="G728" s="410">
        <v>102000</v>
      </c>
      <c r="H728" s="410"/>
      <c r="I728" s="410"/>
      <c r="J728" s="411">
        <v>102000</v>
      </c>
      <c r="N728" s="184"/>
      <c r="O728" s="184"/>
      <c r="P728" s="184"/>
      <c r="Q728" s="184"/>
    </row>
    <row r="729" spans="1:17" s="20" customFormat="1" ht="12.75">
      <c r="A729" s="113">
        <v>437</v>
      </c>
      <c r="B729" s="384" t="s">
        <v>169</v>
      </c>
      <c r="C729" s="112" t="s">
        <v>657</v>
      </c>
      <c r="D729" s="555">
        <v>2</v>
      </c>
      <c r="E729" s="410">
        <v>400</v>
      </c>
      <c r="F729" s="451">
        <v>800</v>
      </c>
      <c r="G729" s="451">
        <v>800</v>
      </c>
      <c r="H729" s="451"/>
      <c r="I729" s="451"/>
      <c r="J729" s="452">
        <v>800</v>
      </c>
      <c r="N729" s="184"/>
      <c r="O729" s="184"/>
      <c r="P729" s="184"/>
      <c r="Q729" s="184"/>
    </row>
    <row r="730" spans="1:17" s="20" customFormat="1" ht="12.75">
      <c r="A730" s="113">
        <v>437</v>
      </c>
      <c r="B730" s="384" t="s">
        <v>169</v>
      </c>
      <c r="C730" s="112" t="s">
        <v>666</v>
      </c>
      <c r="D730" s="555">
        <v>35</v>
      </c>
      <c r="E730" s="414">
        <v>350</v>
      </c>
      <c r="F730" s="410">
        <v>12250</v>
      </c>
      <c r="G730" s="451">
        <v>12250</v>
      </c>
      <c r="H730" s="451"/>
      <c r="I730" s="451"/>
      <c r="J730" s="452">
        <v>12250</v>
      </c>
      <c r="N730" s="184"/>
      <c r="O730" s="184"/>
      <c r="P730" s="184"/>
      <c r="Q730" s="184"/>
    </row>
    <row r="731" spans="1:10" s="20" customFormat="1" ht="12.75">
      <c r="A731" s="113">
        <v>437</v>
      </c>
      <c r="B731" s="384" t="s">
        <v>169</v>
      </c>
      <c r="C731" s="112" t="s">
        <v>805</v>
      </c>
      <c r="D731" s="443">
        <v>1</v>
      </c>
      <c r="E731" s="414">
        <v>420</v>
      </c>
      <c r="F731" s="451">
        <v>420</v>
      </c>
      <c r="G731" s="451">
        <v>420</v>
      </c>
      <c r="H731" s="451"/>
      <c r="I731" s="451"/>
      <c r="J731" s="452">
        <v>420</v>
      </c>
    </row>
    <row r="732" spans="1:17" s="20" customFormat="1" ht="12.75">
      <c r="A732" s="113">
        <v>437</v>
      </c>
      <c r="B732" s="384" t="s">
        <v>169</v>
      </c>
      <c r="C732" s="112" t="s">
        <v>746</v>
      </c>
      <c r="D732" s="555">
        <v>6</v>
      </c>
      <c r="E732" s="410">
        <v>200</v>
      </c>
      <c r="F732" s="410">
        <v>1200</v>
      </c>
      <c r="G732" s="451">
        <v>1200</v>
      </c>
      <c r="H732" s="451"/>
      <c r="I732" s="451"/>
      <c r="J732" s="452">
        <v>1200</v>
      </c>
      <c r="N732" s="184"/>
      <c r="O732" s="184"/>
      <c r="P732" s="184"/>
      <c r="Q732" s="184"/>
    </row>
    <row r="733" spans="1:17" s="20" customFormat="1" ht="12.75">
      <c r="A733" s="113">
        <v>437</v>
      </c>
      <c r="B733" s="384" t="s">
        <v>169</v>
      </c>
      <c r="C733" s="112" t="s">
        <v>660</v>
      </c>
      <c r="D733" s="555">
        <v>71</v>
      </c>
      <c r="E733" s="458">
        <v>400</v>
      </c>
      <c r="F733" s="410">
        <v>28400</v>
      </c>
      <c r="G733" s="451">
        <v>28400</v>
      </c>
      <c r="H733" s="451"/>
      <c r="I733" s="451"/>
      <c r="J733" s="452">
        <v>28400</v>
      </c>
      <c r="N733" s="184"/>
      <c r="O733" s="184"/>
      <c r="P733" s="184"/>
      <c r="Q733" s="184"/>
    </row>
    <row r="734" spans="1:17" s="20" customFormat="1" ht="12.75">
      <c r="A734" s="113">
        <v>437</v>
      </c>
      <c r="B734" s="384" t="s">
        <v>169</v>
      </c>
      <c r="C734" s="112" t="s">
        <v>743</v>
      </c>
      <c r="D734" s="555">
        <v>10</v>
      </c>
      <c r="E734" s="410">
        <v>100</v>
      </c>
      <c r="F734" s="410">
        <v>1000</v>
      </c>
      <c r="G734" s="451">
        <v>1000</v>
      </c>
      <c r="H734" s="451"/>
      <c r="I734" s="451"/>
      <c r="J734" s="452">
        <v>1000</v>
      </c>
      <c r="N734" s="184"/>
      <c r="O734" s="184"/>
      <c r="P734" s="184"/>
      <c r="Q734" s="184"/>
    </row>
    <row r="735" spans="1:17" s="20" customFormat="1" ht="12.75">
      <c r="A735" s="113">
        <v>437</v>
      </c>
      <c r="B735" s="384" t="s">
        <v>169</v>
      </c>
      <c r="C735" s="112" t="s">
        <v>661</v>
      </c>
      <c r="D735" s="555">
        <v>62.6</v>
      </c>
      <c r="E735" s="458">
        <v>300</v>
      </c>
      <c r="F735" s="451">
        <v>18780</v>
      </c>
      <c r="G735" s="451">
        <v>18780</v>
      </c>
      <c r="H735" s="451"/>
      <c r="I735" s="451"/>
      <c r="J735" s="452">
        <v>18780</v>
      </c>
      <c r="N735" s="184"/>
      <c r="O735" s="184"/>
      <c r="P735" s="184"/>
      <c r="Q735" s="184"/>
    </row>
    <row r="736" spans="1:17" s="20" customFormat="1" ht="12.75">
      <c r="A736" s="113">
        <v>437</v>
      </c>
      <c r="B736" s="384" t="s">
        <v>169</v>
      </c>
      <c r="C736" s="112" t="s">
        <v>68</v>
      </c>
      <c r="D736" s="555">
        <v>33</v>
      </c>
      <c r="E736" s="458">
        <v>400</v>
      </c>
      <c r="F736" s="451">
        <v>13200</v>
      </c>
      <c r="G736" s="451">
        <v>13200</v>
      </c>
      <c r="H736" s="451"/>
      <c r="I736" s="451"/>
      <c r="J736" s="452">
        <v>13200</v>
      </c>
      <c r="N736" s="184"/>
      <c r="O736" s="184"/>
      <c r="P736" s="184"/>
      <c r="Q736" s="184"/>
    </row>
    <row r="737" spans="1:10" s="20" customFormat="1" ht="12.75">
      <c r="A737" s="113">
        <v>437</v>
      </c>
      <c r="B737" s="384" t="s">
        <v>169</v>
      </c>
      <c r="C737" s="112" t="s">
        <v>806</v>
      </c>
      <c r="D737" s="443">
        <v>12</v>
      </c>
      <c r="E737" s="414">
        <v>100</v>
      </c>
      <c r="F737" s="451">
        <v>1200</v>
      </c>
      <c r="G737" s="451">
        <v>1200</v>
      </c>
      <c r="H737" s="451"/>
      <c r="I737" s="451"/>
      <c r="J737" s="452">
        <v>1200</v>
      </c>
    </row>
    <row r="738" spans="1:17" s="20" customFormat="1" ht="12.75">
      <c r="A738" s="113">
        <v>437</v>
      </c>
      <c r="B738" s="384" t="s">
        <v>169</v>
      </c>
      <c r="C738" s="112" t="s">
        <v>71</v>
      </c>
      <c r="D738" s="555">
        <v>8</v>
      </c>
      <c r="E738" s="414">
        <v>300</v>
      </c>
      <c r="F738" s="451">
        <v>2400</v>
      </c>
      <c r="G738" s="451">
        <v>2400</v>
      </c>
      <c r="H738" s="451"/>
      <c r="I738" s="451"/>
      <c r="J738" s="452">
        <v>2400</v>
      </c>
      <c r="N738" s="184"/>
      <c r="O738" s="184"/>
      <c r="P738" s="184"/>
      <c r="Q738" s="184"/>
    </row>
    <row r="739" spans="1:17" s="17" customFormat="1" ht="12.75">
      <c r="A739" s="18" t="s">
        <v>668</v>
      </c>
      <c r="B739" s="125"/>
      <c r="C739" s="16"/>
      <c r="D739" s="693"/>
      <c r="E739" s="412"/>
      <c r="F739" s="453">
        <v>411950</v>
      </c>
      <c r="G739" s="453"/>
      <c r="H739" s="453"/>
      <c r="I739" s="453"/>
      <c r="J739" s="454">
        <v>411950</v>
      </c>
      <c r="N739" s="219"/>
      <c r="O739" s="219"/>
      <c r="P739" s="219"/>
      <c r="Q739" s="219"/>
    </row>
    <row r="740" spans="1:17" s="20" customFormat="1" ht="12.75">
      <c r="A740" s="113">
        <v>438</v>
      </c>
      <c r="B740" s="384" t="s">
        <v>169</v>
      </c>
      <c r="C740" s="112" t="s">
        <v>6</v>
      </c>
      <c r="D740" s="555">
        <v>1</v>
      </c>
      <c r="E740" s="410">
        <v>1800</v>
      </c>
      <c r="F740" s="451">
        <v>1800</v>
      </c>
      <c r="G740" s="451">
        <v>1800</v>
      </c>
      <c r="H740" s="451"/>
      <c r="I740" s="451"/>
      <c r="J740" s="452">
        <v>1800</v>
      </c>
      <c r="N740" s="184"/>
      <c r="O740" s="184"/>
      <c r="P740" s="184"/>
      <c r="Q740" s="184"/>
    </row>
    <row r="741" spans="1:17" s="17" customFormat="1" ht="12.75">
      <c r="A741" s="18" t="s">
        <v>131</v>
      </c>
      <c r="B741" s="125"/>
      <c r="C741" s="16"/>
      <c r="D741" s="693"/>
      <c r="E741" s="412"/>
      <c r="F741" s="453">
        <v>1800</v>
      </c>
      <c r="G741" s="453"/>
      <c r="H741" s="453"/>
      <c r="I741" s="453"/>
      <c r="J741" s="454">
        <v>1800</v>
      </c>
      <c r="N741" s="219"/>
      <c r="O741" s="219"/>
      <c r="P741" s="219"/>
      <c r="Q741" s="219"/>
    </row>
    <row r="742" spans="1:17" s="20" customFormat="1" ht="12.75">
      <c r="A742" s="113">
        <v>439</v>
      </c>
      <c r="B742" s="384" t="s">
        <v>169</v>
      </c>
      <c r="C742" s="112" t="s">
        <v>669</v>
      </c>
      <c r="D742" s="555">
        <v>5</v>
      </c>
      <c r="E742" s="435">
        <v>2300</v>
      </c>
      <c r="F742" s="410">
        <v>11500</v>
      </c>
      <c r="G742" s="410">
        <v>11500</v>
      </c>
      <c r="H742" s="410"/>
      <c r="I742" s="410"/>
      <c r="J742" s="411">
        <v>11500</v>
      </c>
      <c r="N742" s="184"/>
      <c r="O742" s="184"/>
      <c r="P742" s="184"/>
      <c r="Q742" s="184"/>
    </row>
    <row r="743" spans="1:17" s="20" customFormat="1" ht="12.75">
      <c r="A743" s="113">
        <v>439</v>
      </c>
      <c r="B743" s="384" t="s">
        <v>169</v>
      </c>
      <c r="C743" s="112" t="s">
        <v>132</v>
      </c>
      <c r="D743" s="555">
        <v>10</v>
      </c>
      <c r="E743" s="435">
        <v>48</v>
      </c>
      <c r="F743" s="410">
        <v>480</v>
      </c>
      <c r="G743" s="410">
        <v>480</v>
      </c>
      <c r="H743" s="410"/>
      <c r="I743" s="410"/>
      <c r="J743" s="411">
        <v>480</v>
      </c>
      <c r="N743" s="184"/>
      <c r="O743" s="184"/>
      <c r="P743" s="184"/>
      <c r="Q743" s="184"/>
    </row>
    <row r="744" spans="1:17" s="20" customFormat="1" ht="12.75">
      <c r="A744" s="113">
        <v>439</v>
      </c>
      <c r="B744" s="384" t="s">
        <v>169</v>
      </c>
      <c r="C744" s="112" t="s">
        <v>698</v>
      </c>
      <c r="D744" s="555">
        <v>7</v>
      </c>
      <c r="E744" s="435">
        <v>170</v>
      </c>
      <c r="F744" s="410">
        <v>1190</v>
      </c>
      <c r="G744" s="410">
        <v>1190</v>
      </c>
      <c r="H744" s="410"/>
      <c r="I744" s="410"/>
      <c r="J744" s="411">
        <v>1190</v>
      </c>
      <c r="N744" s="184"/>
      <c r="O744" s="184"/>
      <c r="P744" s="184"/>
      <c r="Q744" s="184"/>
    </row>
    <row r="745" spans="1:17" s="20" customFormat="1" ht="12.75">
      <c r="A745" s="113">
        <v>439</v>
      </c>
      <c r="B745" s="384" t="s">
        <v>169</v>
      </c>
      <c r="C745" s="112" t="s">
        <v>133</v>
      </c>
      <c r="D745" s="555">
        <v>5</v>
      </c>
      <c r="E745" s="435">
        <v>48</v>
      </c>
      <c r="F745" s="410">
        <v>240</v>
      </c>
      <c r="G745" s="410">
        <v>240</v>
      </c>
      <c r="H745" s="410"/>
      <c r="I745" s="410"/>
      <c r="J745" s="411">
        <v>240</v>
      </c>
      <c r="N745" s="184"/>
      <c r="O745" s="184"/>
      <c r="P745" s="184"/>
      <c r="Q745" s="184"/>
    </row>
    <row r="746" spans="1:17" s="20" customFormat="1" ht="12.75">
      <c r="A746" s="113">
        <v>439</v>
      </c>
      <c r="B746" s="384" t="s">
        <v>676</v>
      </c>
      <c r="C746" s="112" t="s">
        <v>134</v>
      </c>
      <c r="D746" s="555">
        <v>1</v>
      </c>
      <c r="E746" s="435">
        <v>180</v>
      </c>
      <c r="F746" s="410">
        <v>180</v>
      </c>
      <c r="G746" s="410">
        <v>180</v>
      </c>
      <c r="H746" s="410"/>
      <c r="I746" s="410"/>
      <c r="J746" s="411">
        <v>180</v>
      </c>
      <c r="N746" s="184"/>
      <c r="O746" s="184"/>
      <c r="P746" s="184"/>
      <c r="Q746" s="184"/>
    </row>
    <row r="747" spans="1:17" s="20" customFormat="1" ht="12.75">
      <c r="A747" s="113">
        <v>439</v>
      </c>
      <c r="B747" s="384" t="s">
        <v>169</v>
      </c>
      <c r="C747" s="112" t="s">
        <v>670</v>
      </c>
      <c r="D747" s="555">
        <v>1</v>
      </c>
      <c r="E747" s="457">
        <v>9900</v>
      </c>
      <c r="F747" s="451">
        <v>9900</v>
      </c>
      <c r="G747" s="451">
        <v>9900</v>
      </c>
      <c r="H747" s="451"/>
      <c r="I747" s="451"/>
      <c r="J747" s="452">
        <v>9900</v>
      </c>
      <c r="N747" s="184"/>
      <c r="O747" s="184"/>
      <c r="P747" s="184"/>
      <c r="Q747" s="184"/>
    </row>
    <row r="748" spans="1:10" s="20" customFormat="1" ht="12.75">
      <c r="A748" s="113">
        <v>439</v>
      </c>
      <c r="B748" s="384" t="s">
        <v>169</v>
      </c>
      <c r="C748" s="112" t="s">
        <v>670</v>
      </c>
      <c r="D748" s="443">
        <v>1</v>
      </c>
      <c r="E748" s="457">
        <v>990</v>
      </c>
      <c r="F748" s="435">
        <v>990</v>
      </c>
      <c r="G748" s="435">
        <v>990</v>
      </c>
      <c r="H748" s="435"/>
      <c r="I748" s="435"/>
      <c r="J748" s="533">
        <v>990</v>
      </c>
    </row>
    <row r="749" spans="1:17" s="20" customFormat="1" ht="12.75">
      <c r="A749" s="113">
        <v>439</v>
      </c>
      <c r="B749" s="384" t="s">
        <v>169</v>
      </c>
      <c r="C749" s="112" t="s">
        <v>671</v>
      </c>
      <c r="D749" s="555">
        <v>13.425</v>
      </c>
      <c r="E749" s="457">
        <v>1800</v>
      </c>
      <c r="F749" s="451">
        <v>24165</v>
      </c>
      <c r="G749" s="451">
        <v>24165</v>
      </c>
      <c r="H749" s="451"/>
      <c r="I749" s="451"/>
      <c r="J749" s="452">
        <v>24165</v>
      </c>
      <c r="N749" s="184"/>
      <c r="O749" s="184"/>
      <c r="P749" s="184"/>
      <c r="Q749" s="184"/>
    </row>
    <row r="750" spans="1:17" s="20" customFormat="1" ht="12.75">
      <c r="A750" s="113">
        <v>439</v>
      </c>
      <c r="B750" s="384" t="s">
        <v>169</v>
      </c>
      <c r="C750" s="112" t="s">
        <v>672</v>
      </c>
      <c r="D750" s="555">
        <v>7</v>
      </c>
      <c r="E750" s="451">
        <v>3500</v>
      </c>
      <c r="F750" s="451">
        <v>24500</v>
      </c>
      <c r="G750" s="451">
        <v>24500</v>
      </c>
      <c r="H750" s="451"/>
      <c r="I750" s="451"/>
      <c r="J750" s="452">
        <v>24500</v>
      </c>
      <c r="N750" s="184"/>
      <c r="O750" s="184"/>
      <c r="P750" s="184"/>
      <c r="Q750" s="184"/>
    </row>
    <row r="751" spans="1:17" s="20" customFormat="1" ht="12.75">
      <c r="A751" s="113">
        <v>439</v>
      </c>
      <c r="B751" s="384" t="s">
        <v>169</v>
      </c>
      <c r="C751" s="112" t="s">
        <v>673</v>
      </c>
      <c r="D751" s="555">
        <v>2</v>
      </c>
      <c r="E751" s="435">
        <v>1207.5</v>
      </c>
      <c r="F751" s="410">
        <v>2415</v>
      </c>
      <c r="G751" s="410">
        <v>2415</v>
      </c>
      <c r="H751" s="410"/>
      <c r="I751" s="410"/>
      <c r="J751" s="411">
        <v>2415</v>
      </c>
      <c r="N751" s="184"/>
      <c r="O751" s="184"/>
      <c r="P751" s="184"/>
      <c r="Q751" s="184"/>
    </row>
    <row r="752" spans="1:17" s="20" customFormat="1" ht="12.75">
      <c r="A752" s="113">
        <v>439</v>
      </c>
      <c r="B752" s="384" t="s">
        <v>169</v>
      </c>
      <c r="C752" s="112" t="s">
        <v>72</v>
      </c>
      <c r="D752" s="555">
        <v>7</v>
      </c>
      <c r="E752" s="435">
        <v>210</v>
      </c>
      <c r="F752" s="410">
        <v>1470</v>
      </c>
      <c r="G752" s="410">
        <v>1470</v>
      </c>
      <c r="H752" s="410"/>
      <c r="I752" s="410"/>
      <c r="J752" s="411">
        <v>1470</v>
      </c>
      <c r="N752" s="184"/>
      <c r="O752" s="184"/>
      <c r="P752" s="184"/>
      <c r="Q752" s="184"/>
    </row>
    <row r="753" spans="1:17" s="20" customFormat="1" ht="12.75">
      <c r="A753" s="113">
        <v>439</v>
      </c>
      <c r="B753" s="384" t="s">
        <v>169</v>
      </c>
      <c r="C753" s="112" t="s">
        <v>73</v>
      </c>
      <c r="D753" s="555">
        <v>4</v>
      </c>
      <c r="E753" s="435">
        <v>170</v>
      </c>
      <c r="F753" s="410">
        <v>680</v>
      </c>
      <c r="G753" s="410">
        <v>680</v>
      </c>
      <c r="H753" s="410"/>
      <c r="I753" s="410"/>
      <c r="J753" s="411">
        <v>680</v>
      </c>
      <c r="N753" s="184"/>
      <c r="O753" s="184"/>
      <c r="P753" s="184"/>
      <c r="Q753" s="184"/>
    </row>
    <row r="754" spans="1:10" s="20" customFormat="1" ht="12.75">
      <c r="A754" s="113">
        <v>439</v>
      </c>
      <c r="B754" s="384" t="s">
        <v>166</v>
      </c>
      <c r="C754" s="112" t="s">
        <v>7</v>
      </c>
      <c r="D754" s="443">
        <v>48</v>
      </c>
      <c r="E754" s="455">
        <v>387.6666666666667</v>
      </c>
      <c r="F754" s="435">
        <v>18608</v>
      </c>
      <c r="G754" s="435">
        <v>18608</v>
      </c>
      <c r="H754" s="435"/>
      <c r="I754" s="435"/>
      <c r="J754" s="533">
        <v>18608</v>
      </c>
    </row>
    <row r="755" spans="1:17" s="20" customFormat="1" ht="12.75">
      <c r="A755" s="113">
        <v>439</v>
      </c>
      <c r="B755" s="384" t="s">
        <v>166</v>
      </c>
      <c r="C755" s="112" t="s">
        <v>674</v>
      </c>
      <c r="D755" s="555">
        <v>8</v>
      </c>
      <c r="E755" s="435">
        <v>3320.625</v>
      </c>
      <c r="F755" s="410">
        <v>26565</v>
      </c>
      <c r="G755" s="410">
        <v>26565</v>
      </c>
      <c r="H755" s="410"/>
      <c r="I755" s="410"/>
      <c r="J755" s="411">
        <v>26565</v>
      </c>
      <c r="N755" s="184"/>
      <c r="O755" s="184"/>
      <c r="P755" s="184"/>
      <c r="Q755" s="184"/>
    </row>
    <row r="756" spans="1:17" s="17" customFormat="1" ht="12.75">
      <c r="A756" s="18" t="s">
        <v>675</v>
      </c>
      <c r="B756" s="125"/>
      <c r="C756" s="16"/>
      <c r="D756" s="693"/>
      <c r="E756" s="459"/>
      <c r="F756" s="453">
        <v>122883</v>
      </c>
      <c r="G756" s="453"/>
      <c r="H756" s="453"/>
      <c r="I756" s="453"/>
      <c r="J756" s="454">
        <v>122883</v>
      </c>
      <c r="N756" s="219"/>
      <c r="O756" s="219"/>
      <c r="P756" s="219"/>
      <c r="Q756" s="219"/>
    </row>
    <row r="757" spans="1:17" s="20" customFormat="1" ht="12.75">
      <c r="A757" s="115">
        <v>450</v>
      </c>
      <c r="B757" s="384" t="s">
        <v>169</v>
      </c>
      <c r="C757" s="112" t="s">
        <v>677</v>
      </c>
      <c r="D757" s="555">
        <v>271</v>
      </c>
      <c r="E757" s="435">
        <v>470.55350553505536</v>
      </c>
      <c r="F757" s="410">
        <v>127520</v>
      </c>
      <c r="G757" s="410">
        <v>127520</v>
      </c>
      <c r="H757" s="410"/>
      <c r="I757" s="410"/>
      <c r="J757" s="411">
        <v>127520</v>
      </c>
      <c r="N757" s="184"/>
      <c r="O757" s="184"/>
      <c r="P757" s="184"/>
      <c r="Q757" s="184"/>
    </row>
    <row r="758" spans="1:10" s="351" customFormat="1" ht="12.75">
      <c r="A758" s="115">
        <v>450</v>
      </c>
      <c r="B758" s="384" t="s">
        <v>169</v>
      </c>
      <c r="C758" s="112" t="s">
        <v>807</v>
      </c>
      <c r="D758" s="694">
        <v>1</v>
      </c>
      <c r="E758" s="743">
        <v>144</v>
      </c>
      <c r="F758" s="410">
        <v>144</v>
      </c>
      <c r="G758" s="410">
        <v>144</v>
      </c>
      <c r="H758" s="410"/>
      <c r="I758" s="410"/>
      <c r="J758" s="411">
        <v>144</v>
      </c>
    </row>
    <row r="759" spans="1:10" s="351" customFormat="1" ht="12.75">
      <c r="A759" s="115">
        <v>450</v>
      </c>
      <c r="B759" s="384" t="s">
        <v>169</v>
      </c>
      <c r="C759" s="112" t="s">
        <v>808</v>
      </c>
      <c r="D759" s="694">
        <v>1</v>
      </c>
      <c r="E759" s="743">
        <v>144</v>
      </c>
      <c r="F759" s="410">
        <v>144</v>
      </c>
      <c r="G759" s="410">
        <v>144</v>
      </c>
      <c r="H759" s="410"/>
      <c r="I759" s="410"/>
      <c r="J759" s="411">
        <v>144</v>
      </c>
    </row>
    <row r="760" spans="1:10" s="351" customFormat="1" ht="24">
      <c r="A760" s="115">
        <v>450</v>
      </c>
      <c r="B760" s="384" t="s">
        <v>169</v>
      </c>
      <c r="C760" s="112" t="s">
        <v>809</v>
      </c>
      <c r="D760" s="694">
        <v>1</v>
      </c>
      <c r="E760" s="743">
        <v>360</v>
      </c>
      <c r="F760" s="410">
        <v>360</v>
      </c>
      <c r="G760" s="410">
        <v>360</v>
      </c>
      <c r="H760" s="410"/>
      <c r="I760" s="410"/>
      <c r="J760" s="411">
        <v>360</v>
      </c>
    </row>
    <row r="761" spans="1:10" s="351" customFormat="1" ht="12.75">
      <c r="A761" s="115">
        <v>450</v>
      </c>
      <c r="B761" s="384" t="s">
        <v>169</v>
      </c>
      <c r="C761" s="112" t="s">
        <v>810</v>
      </c>
      <c r="D761" s="694">
        <v>4</v>
      </c>
      <c r="E761" s="743">
        <v>250</v>
      </c>
      <c r="F761" s="410">
        <v>1000</v>
      </c>
      <c r="G761" s="410">
        <v>1000</v>
      </c>
      <c r="H761" s="410"/>
      <c r="I761" s="410"/>
      <c r="J761" s="411">
        <v>1000</v>
      </c>
    </row>
    <row r="762" spans="1:17" s="17" customFormat="1" ht="12.75">
      <c r="A762" s="21" t="s">
        <v>678</v>
      </c>
      <c r="B762" s="125"/>
      <c r="C762" s="16"/>
      <c r="D762" s="693"/>
      <c r="E762" s="459"/>
      <c r="F762" s="453">
        <v>129168</v>
      </c>
      <c r="G762" s="453"/>
      <c r="H762" s="453"/>
      <c r="I762" s="453"/>
      <c r="J762" s="454">
        <v>129168</v>
      </c>
      <c r="N762" s="219"/>
      <c r="O762" s="219"/>
      <c r="P762" s="219"/>
      <c r="Q762" s="219"/>
    </row>
    <row r="763" spans="1:17" s="20" customFormat="1" ht="12.75">
      <c r="A763" s="113">
        <v>481</v>
      </c>
      <c r="B763" s="384" t="s">
        <v>169</v>
      </c>
      <c r="C763" s="112" t="s">
        <v>679</v>
      </c>
      <c r="D763" s="555">
        <v>14.31</v>
      </c>
      <c r="E763" s="557">
        <v>1120.5</v>
      </c>
      <c r="F763" s="451">
        <v>16034.354999999998</v>
      </c>
      <c r="G763" s="451">
        <v>16034.354999999998</v>
      </c>
      <c r="H763" s="451"/>
      <c r="I763" s="451"/>
      <c r="J763" s="452">
        <v>16034.354999999998</v>
      </c>
      <c r="N763" s="184"/>
      <c r="O763" s="184"/>
      <c r="P763" s="184"/>
      <c r="Q763" s="184"/>
    </row>
    <row r="764" spans="1:17" s="20" customFormat="1" ht="12.75">
      <c r="A764" s="113">
        <v>481</v>
      </c>
      <c r="B764" s="384" t="s">
        <v>169</v>
      </c>
      <c r="C764" s="112" t="s">
        <v>680</v>
      </c>
      <c r="D764" s="555">
        <v>3.156</v>
      </c>
      <c r="E764" s="557">
        <v>805.5</v>
      </c>
      <c r="F764" s="451">
        <v>2542.158</v>
      </c>
      <c r="G764" s="451">
        <v>2542.158</v>
      </c>
      <c r="H764" s="451"/>
      <c r="I764" s="451"/>
      <c r="J764" s="452">
        <v>2542.158</v>
      </c>
      <c r="N764" s="184"/>
      <c r="O764" s="184"/>
      <c r="P764" s="184"/>
      <c r="Q764" s="184"/>
    </row>
    <row r="765" spans="1:10" s="20" customFormat="1" ht="12.75">
      <c r="A765" s="113">
        <v>481</v>
      </c>
      <c r="B765" s="384" t="s">
        <v>169</v>
      </c>
      <c r="C765" s="112" t="s">
        <v>811</v>
      </c>
      <c r="D765" s="443">
        <v>1</v>
      </c>
      <c r="E765" s="557">
        <v>3000</v>
      </c>
      <c r="F765" s="451">
        <v>3000</v>
      </c>
      <c r="G765" s="451">
        <v>3000</v>
      </c>
      <c r="H765" s="451"/>
      <c r="I765" s="451"/>
      <c r="J765" s="452">
        <v>3000</v>
      </c>
    </row>
    <row r="766" spans="1:10" s="20" customFormat="1" ht="12.75">
      <c r="A766" s="185">
        <v>481</v>
      </c>
      <c r="B766" s="384" t="s">
        <v>169</v>
      </c>
      <c r="C766" s="186" t="s">
        <v>812</v>
      </c>
      <c r="D766" s="443">
        <v>3</v>
      </c>
      <c r="E766" s="743">
        <v>10000</v>
      </c>
      <c r="F766" s="451">
        <v>30000</v>
      </c>
      <c r="G766" s="451">
        <v>30000</v>
      </c>
      <c r="H766" s="451"/>
      <c r="I766" s="451"/>
      <c r="J766" s="452">
        <v>30000</v>
      </c>
    </row>
    <row r="767" spans="1:10" s="20" customFormat="1" ht="12.75">
      <c r="A767" s="185">
        <v>481</v>
      </c>
      <c r="B767" s="384" t="s">
        <v>169</v>
      </c>
      <c r="C767" s="186" t="s">
        <v>812</v>
      </c>
      <c r="D767" s="443">
        <v>1</v>
      </c>
      <c r="E767" s="743">
        <v>5000</v>
      </c>
      <c r="F767" s="451">
        <v>5000</v>
      </c>
      <c r="G767" s="451">
        <v>5000</v>
      </c>
      <c r="H767" s="451"/>
      <c r="I767" s="451"/>
      <c r="J767" s="452">
        <v>5000</v>
      </c>
    </row>
    <row r="768" spans="1:17" s="17" customFormat="1" ht="13.5" thickBot="1">
      <c r="A768" s="120" t="s">
        <v>681</v>
      </c>
      <c r="B768" s="395"/>
      <c r="C768" s="121"/>
      <c r="D768" s="444"/>
      <c r="E768" s="446"/>
      <c r="F768" s="475">
        <v>56576.513</v>
      </c>
      <c r="G768" s="475"/>
      <c r="H768" s="475"/>
      <c r="I768" s="475"/>
      <c r="J768" s="476">
        <v>56576.513</v>
      </c>
      <c r="N768" s="219"/>
      <c r="O768" s="219"/>
      <c r="P768" s="219"/>
      <c r="Q768" s="219"/>
    </row>
    <row r="769" spans="1:17" s="165" customFormat="1" ht="19.5" customHeight="1" thickBot="1">
      <c r="A769" s="176"/>
      <c r="B769" s="177"/>
      <c r="C769" s="178"/>
      <c r="D769" s="285"/>
      <c r="E769" s="207"/>
      <c r="F769" s="208"/>
      <c r="G769" s="208"/>
      <c r="H769" s="208"/>
      <c r="I769" s="208"/>
      <c r="J769" s="208"/>
      <c r="K769" s="225"/>
      <c r="L769" s="225"/>
      <c r="M769" s="225"/>
      <c r="N769" s="225"/>
      <c r="O769" s="225"/>
      <c r="P769" s="225"/>
      <c r="Q769" s="225"/>
    </row>
    <row r="770" spans="1:17" s="95" customFormat="1" ht="24.75" customHeight="1" thickBot="1">
      <c r="A770" s="817" t="s">
        <v>682</v>
      </c>
      <c r="B770" s="818"/>
      <c r="C770" s="818"/>
      <c r="D770" s="818"/>
      <c r="E770" s="880"/>
      <c r="F770" s="96">
        <f>+F768+F762+F756+F741+F739+F709+F688+F683+F676+F656+F652</f>
        <v>7642082.788000001</v>
      </c>
      <c r="G770" s="96">
        <f>SUM(G646:G768)</f>
        <v>2379994.7879999997</v>
      </c>
      <c r="H770" s="96">
        <f>SUM(H646:H768)</f>
        <v>0</v>
      </c>
      <c r="I770" s="96">
        <f>SUM(I646:I768)</f>
        <v>5262088</v>
      </c>
      <c r="J770" s="96">
        <f>+J768+J762+J756+J741+J739+J709+J688+J683+J676+J656+J652</f>
        <v>7642082.788000001</v>
      </c>
      <c r="K770" s="226"/>
      <c r="L770" s="220"/>
      <c r="M770" s="220"/>
      <c r="N770" s="220"/>
      <c r="O770" s="220"/>
      <c r="P770" s="220"/>
      <c r="Q770" s="226"/>
    </row>
    <row r="771" spans="1:17" s="95" customFormat="1" ht="19.5" customHeight="1" thickBot="1">
      <c r="A771" s="173"/>
      <c r="B771" s="173"/>
      <c r="C771" s="173"/>
      <c r="D771" s="286"/>
      <c r="E771" s="209"/>
      <c r="F771" s="174"/>
      <c r="G771" s="174"/>
      <c r="H771" s="174"/>
      <c r="I771" s="174"/>
      <c r="J771" s="174"/>
      <c r="K771" s="226"/>
      <c r="L771" s="220"/>
      <c r="M771" s="220"/>
      <c r="N771" s="220"/>
      <c r="O771" s="220"/>
      <c r="P771" s="220"/>
      <c r="Q771" s="226"/>
    </row>
    <row r="772" spans="1:17" s="110" customFormat="1" ht="24.75" customHeight="1" thickBot="1">
      <c r="A772" s="798" t="s">
        <v>8</v>
      </c>
      <c r="B772" s="799"/>
      <c r="C772" s="799"/>
      <c r="D772" s="799"/>
      <c r="E772" s="881"/>
      <c r="F772" s="477">
        <f>+F770+F643+F509</f>
        <v>51201873.89872591</v>
      </c>
      <c r="G772" s="477">
        <f>+G770+G643+G509</f>
        <v>25831873.89872591</v>
      </c>
      <c r="H772" s="477">
        <f>+H770+H643+H509</f>
        <v>0</v>
      </c>
      <c r="I772" s="477">
        <f>+I770+I643+I509</f>
        <v>25370000</v>
      </c>
      <c r="J772" s="477">
        <f>+J770+J643+J509</f>
        <v>51201873.89872591</v>
      </c>
      <c r="K772" s="227"/>
      <c r="L772" s="228"/>
      <c r="M772" s="228"/>
      <c r="N772" s="228"/>
      <c r="O772" s="228"/>
      <c r="P772" s="228"/>
      <c r="Q772" s="227"/>
    </row>
    <row r="773" spans="2:17" s="20" customFormat="1" ht="12.75">
      <c r="B773" s="354"/>
      <c r="D773" s="359"/>
      <c r="E773" s="210"/>
      <c r="F773" s="210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</row>
    <row r="774" spans="2:17" s="20" customFormat="1" ht="12.75">
      <c r="B774" s="354"/>
      <c r="D774" s="359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</row>
    <row r="775" spans="4:17" s="20" customFormat="1" ht="12.75">
      <c r="D775" s="360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</row>
    <row r="776" spans="1:17" s="20" customFormat="1" ht="12.75">
      <c r="A776" s="354"/>
      <c r="B776" s="783" t="s">
        <v>888</v>
      </c>
      <c r="C776" s="783" t="s">
        <v>889</v>
      </c>
      <c r="D776" s="784" t="s">
        <v>890</v>
      </c>
      <c r="E776" s="785" t="s">
        <v>891</v>
      </c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</row>
    <row r="777" spans="1:6" ht="12.75">
      <c r="A777" s="779"/>
      <c r="B777" s="781" t="s">
        <v>886</v>
      </c>
      <c r="C777" s="782" t="s">
        <v>887</v>
      </c>
      <c r="D777" s="786">
        <v>576268.7</v>
      </c>
      <c r="E777" s="787">
        <v>576323.6730000001</v>
      </c>
      <c r="F777" s="229"/>
    </row>
    <row r="778" spans="1:6" ht="12.75">
      <c r="A778" s="788"/>
      <c r="B778" s="778" t="s">
        <v>892</v>
      </c>
      <c r="C778" s="777" t="s">
        <v>893</v>
      </c>
      <c r="D778" s="780">
        <v>559750</v>
      </c>
      <c r="E778" s="787">
        <f>+F70+F71</f>
        <v>305605.025</v>
      </c>
      <c r="F778" s="229"/>
    </row>
    <row r="779" spans="1:6" ht="22.5">
      <c r="A779" s="801"/>
      <c r="B779" s="802" t="s">
        <v>894</v>
      </c>
      <c r="C779" s="777" t="s">
        <v>895</v>
      </c>
      <c r="D779" s="780">
        <v>1832984</v>
      </c>
      <c r="E779" s="787">
        <f>+F368+F367+F366+F363+F361+F359+F357+F356+F355+F354+F348+F346+F341+F340+F339+F338+F337+F336+F331+F327+F322+F321+F320+F317+F315+F312+F311+F309+F303+F302+F300+F298+F296+F293+F290+F282+F279+F275+F274+F273+F272+F269+F268+F263+F262+F261+F260+F259+F258+F252+F249+F246+F245+F72</f>
        <v>203645.8279</v>
      </c>
      <c r="F779" s="229"/>
    </row>
    <row r="780" spans="1:6" ht="12.75">
      <c r="A780" s="5"/>
      <c r="B780" s="5"/>
      <c r="C780" s="45"/>
      <c r="D780" s="277"/>
      <c r="E780" s="229"/>
      <c r="F780" s="229"/>
    </row>
    <row r="781" spans="1:6" ht="12.75">
      <c r="A781" s="5"/>
      <c r="B781" s="5"/>
      <c r="C781" s="45"/>
      <c r="D781" s="277"/>
      <c r="E781" s="229"/>
      <c r="F781" s="229"/>
    </row>
    <row r="782" spans="1:6" ht="12.75">
      <c r="A782" s="5"/>
      <c r="B782" s="5"/>
      <c r="C782" s="45"/>
      <c r="D782" s="277"/>
      <c r="E782" s="229"/>
      <c r="F782" s="229"/>
    </row>
    <row r="783" spans="1:6" ht="12.75">
      <c r="A783" s="5"/>
      <c r="B783" s="5"/>
      <c r="C783" s="45"/>
      <c r="D783" s="277"/>
      <c r="E783" s="229"/>
      <c r="F783" s="229"/>
    </row>
    <row r="784" spans="1:6" ht="12.75">
      <c r="A784" s="5"/>
      <c r="B784" s="5"/>
      <c r="C784" s="45"/>
      <c r="D784" s="277"/>
      <c r="E784" s="229"/>
      <c r="F784" s="229"/>
    </row>
    <row r="785" spans="1:6" ht="12.75">
      <c r="A785" s="5"/>
      <c r="B785" s="5"/>
      <c r="C785" s="45"/>
      <c r="D785" s="277"/>
      <c r="E785" s="229"/>
      <c r="F785" s="229"/>
    </row>
    <row r="786" spans="1:6" ht="12.75">
      <c r="A786" s="5"/>
      <c r="B786" s="5"/>
      <c r="C786" s="45"/>
      <c r="D786" s="277"/>
      <c r="E786" s="229"/>
      <c r="F786" s="229"/>
    </row>
    <row r="787" spans="1:6" ht="12.75">
      <c r="A787" s="5"/>
      <c r="B787" s="5"/>
      <c r="C787" s="45"/>
      <c r="D787" s="277"/>
      <c r="E787" s="229"/>
      <c r="F787" s="229"/>
    </row>
    <row r="788" spans="1:6" ht="12.75">
      <c r="A788" s="5"/>
      <c r="B788" s="5"/>
      <c r="C788" s="45"/>
      <c r="D788" s="277"/>
      <c r="E788" s="229"/>
      <c r="F788" s="229"/>
    </row>
    <row r="789" spans="1:6" ht="12.75">
      <c r="A789" s="5"/>
      <c r="B789" s="5"/>
      <c r="C789" s="45"/>
      <c r="D789" s="277"/>
      <c r="E789" s="229"/>
      <c r="F789" s="229"/>
    </row>
    <row r="790" spans="1:6" ht="12.75">
      <c r="A790" s="5"/>
      <c r="B790" s="5"/>
      <c r="C790" s="45"/>
      <c r="D790" s="277"/>
      <c r="E790" s="229"/>
      <c r="F790" s="229"/>
    </row>
    <row r="791" spans="1:6" ht="12.75">
      <c r="A791" s="5"/>
      <c r="B791" s="5"/>
      <c r="C791" s="45"/>
      <c r="D791" s="277"/>
      <c r="E791" s="229"/>
      <c r="F791" s="229"/>
    </row>
    <row r="792" spans="1:6" ht="12.75">
      <c r="A792" s="5"/>
      <c r="B792" s="5"/>
      <c r="C792" s="45"/>
      <c r="D792" s="277"/>
      <c r="E792" s="229"/>
      <c r="F792" s="229"/>
    </row>
    <row r="793" spans="1:6" ht="12.75">
      <c r="A793" s="5"/>
      <c r="B793" s="5"/>
      <c r="C793" s="45"/>
      <c r="D793" s="277"/>
      <c r="E793" s="229"/>
      <c r="F793" s="229"/>
    </row>
    <row r="794" spans="1:6" ht="12.75">
      <c r="A794" s="5"/>
      <c r="B794" s="5"/>
      <c r="C794" s="45"/>
      <c r="D794" s="277"/>
      <c r="E794" s="229"/>
      <c r="F794" s="229"/>
    </row>
    <row r="795" spans="1:6" ht="12.75">
      <c r="A795" s="5"/>
      <c r="B795" s="5"/>
      <c r="C795" s="45"/>
      <c r="D795" s="277"/>
      <c r="E795" s="229"/>
      <c r="F795" s="229"/>
    </row>
  </sheetData>
  <sheetProtection password="E5C7" sheet="1" objects="1" scenarios="1" selectLockedCells="1" selectUnlockedCells="1"/>
  <mergeCells count="16">
    <mergeCell ref="A643:E643"/>
    <mergeCell ref="A770:E770"/>
    <mergeCell ref="A772:E772"/>
    <mergeCell ref="A1:C1"/>
    <mergeCell ref="A2:C2"/>
    <mergeCell ref="A3:C3"/>
    <mergeCell ref="E3:F3"/>
    <mergeCell ref="A509:E509"/>
    <mergeCell ref="I7:J7"/>
    <mergeCell ref="A8:B8"/>
    <mergeCell ref="A4:J4"/>
    <mergeCell ref="A5:J5"/>
    <mergeCell ref="E6:F6"/>
    <mergeCell ref="I6:J6"/>
    <mergeCell ref="A7:B7"/>
    <mergeCell ref="E7:F7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paperSize="5" scale="70" r:id="rId3"/>
  <headerFooter alignWithMargins="0">
    <oddFooter>&amp;CPágina &amp;P de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V22"/>
  <sheetViews>
    <sheetView tabSelected="1" workbookViewId="0" topLeftCell="L1">
      <selection activeCell="P20" sqref="P20"/>
    </sheetView>
  </sheetViews>
  <sheetFormatPr defaultColWidth="11.421875" defaultRowHeight="12.75"/>
  <cols>
    <col min="1" max="1" width="9.421875" style="0" customWidth="1"/>
    <col min="2" max="2" width="16.28125" style="0" customWidth="1"/>
    <col min="3" max="3" width="14.421875" style="0" customWidth="1"/>
    <col min="4" max="4" width="14.140625" style="0" customWidth="1"/>
    <col min="5" max="5" width="16.140625" style="0" customWidth="1"/>
    <col min="6" max="6" width="17.00390625" style="0" customWidth="1"/>
    <col min="7" max="7" width="16.28125" style="0" customWidth="1"/>
    <col min="8" max="8" width="16.140625" style="0" customWidth="1"/>
    <col min="9" max="9" width="14.421875" style="0" customWidth="1"/>
    <col min="10" max="10" width="17.140625" style="0" customWidth="1"/>
    <col min="11" max="12" width="16.8515625" style="0" customWidth="1"/>
    <col min="13" max="14" width="16.28125" style="0" bestFit="1" customWidth="1"/>
    <col min="15" max="15" width="17.00390625" style="0" customWidth="1"/>
    <col min="16" max="16" width="16.8515625" style="0" customWidth="1"/>
    <col min="17" max="17" width="18.28125" style="0" customWidth="1"/>
    <col min="18" max="18" width="17.7109375" style="0" customWidth="1"/>
    <col min="19" max="16384" width="11.421875" style="374" customWidth="1"/>
  </cols>
  <sheetData>
    <row r="1" spans="1:18" ht="36.75" customHeight="1">
      <c r="A1" s="885" t="s">
        <v>871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</row>
    <row r="2" spans="1:18" ht="12.75">
      <c r="A2" s="884"/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</row>
    <row r="3" spans="1:18" ht="43.5" customHeight="1">
      <c r="A3" s="749" t="s">
        <v>870</v>
      </c>
      <c r="B3" s="749" t="s">
        <v>864</v>
      </c>
      <c r="C3" s="749" t="s">
        <v>835</v>
      </c>
      <c r="D3" s="749" t="s">
        <v>836</v>
      </c>
      <c r="E3" s="749" t="s">
        <v>837</v>
      </c>
      <c r="F3" s="749" t="s">
        <v>838</v>
      </c>
      <c r="G3" s="749" t="s">
        <v>839</v>
      </c>
      <c r="H3" s="749" t="s">
        <v>840</v>
      </c>
      <c r="I3" s="749" t="s">
        <v>841</v>
      </c>
      <c r="J3" s="749" t="s">
        <v>842</v>
      </c>
      <c r="K3" s="749" t="s">
        <v>843</v>
      </c>
      <c r="L3" s="749" t="s">
        <v>844</v>
      </c>
      <c r="M3" s="749" t="s">
        <v>845</v>
      </c>
      <c r="N3" s="749" t="s">
        <v>846</v>
      </c>
      <c r="O3" s="749" t="s">
        <v>847</v>
      </c>
      <c r="P3" s="769" t="s">
        <v>883</v>
      </c>
      <c r="Q3" s="769" t="s">
        <v>884</v>
      </c>
      <c r="R3" s="750" t="s">
        <v>848</v>
      </c>
    </row>
    <row r="4" spans="1:18" ht="16.5" customHeight="1">
      <c r="A4" s="681"/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</row>
    <row r="5" spans="1:22" ht="34.5" customHeight="1">
      <c r="A5" s="751">
        <v>2</v>
      </c>
      <c r="B5" s="752">
        <f>+'[1]BS AS NORTE '!F433</f>
        <v>196165.47536</v>
      </c>
      <c r="C5" s="753">
        <f>+'[1]BS AS SUR'!F401</f>
        <v>167601.9805</v>
      </c>
      <c r="D5" s="753">
        <f>+'[1]CHACO FORMOSA'!F399</f>
        <v>35705.133499999996</v>
      </c>
      <c r="E5" s="753">
        <f>+'[1]CÓRDOBA'!F408</f>
        <v>300999.076</v>
      </c>
      <c r="F5" s="753">
        <f>+'[1]CORMIS'!F395</f>
        <v>402815.986</v>
      </c>
      <c r="G5" s="753">
        <f>+'[1]CUYO'!F399</f>
        <v>305519.2149</v>
      </c>
      <c r="H5" s="753">
        <f>+'[1]ENTRE RIOS'!F400</f>
        <v>214164.53020000004</v>
      </c>
      <c r="I5" s="753">
        <f>+'[1]LA PAMPA SAN LUIS'!F395</f>
        <v>62043.0495</v>
      </c>
      <c r="J5" s="753">
        <f>+'[1]METROPOLITANA'!F395</f>
        <v>386154.02677500003</v>
      </c>
      <c r="K5" s="753">
        <f>+'[1]NOA NORTE'!F408</f>
        <v>220030.68599999996</v>
      </c>
      <c r="L5" s="753">
        <f>+'[1]NOA SUR'!F400</f>
        <v>305451.669</v>
      </c>
      <c r="M5" s="753">
        <f>+'[1]PATAGONIA NORTE'!F399</f>
        <v>107874.81850000001</v>
      </c>
      <c r="N5" s="753">
        <f>+'[1]PATAGONIA SUR'!F450</f>
        <v>148351.33349999998</v>
      </c>
      <c r="O5" s="753">
        <f>+'[1]SANTA FE'!F399</f>
        <v>337399.1291</v>
      </c>
      <c r="P5" s="754">
        <v>1873224.8978000004</v>
      </c>
      <c r="Q5" s="754">
        <v>15473717</v>
      </c>
      <c r="R5" s="755">
        <f>SUM(B5:Q5)</f>
        <v>20537218.006635</v>
      </c>
      <c r="T5" s="685"/>
      <c r="U5" s="685"/>
      <c r="V5" s="685"/>
    </row>
    <row r="6" spans="1:18" ht="33.75" customHeight="1">
      <c r="A6" s="751">
        <v>3</v>
      </c>
      <c r="B6" s="756">
        <f>+'[1]BS AS NORTE '!F532</f>
        <v>1452103.4049999998</v>
      </c>
      <c r="C6" s="757">
        <f>+'[1]BS AS SUR'!F497</f>
        <v>559015</v>
      </c>
      <c r="D6" s="757">
        <f>+'[1]CHACO FORMOSA'!F491</f>
        <v>55637</v>
      </c>
      <c r="E6" s="757">
        <f>+'[1]CÓRDOBA'!F500</f>
        <v>975120.65</v>
      </c>
      <c r="F6" s="757">
        <f>+'[1]CORMIS'!F487</f>
        <v>1777317.38</v>
      </c>
      <c r="G6" s="757">
        <f>+'[1]CUYO'!F491</f>
        <v>1241499.12</v>
      </c>
      <c r="H6" s="757">
        <f>+'[1]ENTRE RIOS'!F492</f>
        <v>870363.87</v>
      </c>
      <c r="I6" s="757">
        <f>+'[1]LA PAMPA SAN LUIS'!F487</f>
        <v>364999.57999999996</v>
      </c>
      <c r="J6" s="757">
        <f>+'[1]METROPOLITANA'!F487</f>
        <v>581535</v>
      </c>
      <c r="K6" s="757">
        <f>+'[1]NOA NORTE'!F500</f>
        <v>1300396.8900000001</v>
      </c>
      <c r="L6" s="757">
        <f>+'[1]NOA SUR'!F492</f>
        <v>1158649.58</v>
      </c>
      <c r="M6" s="757">
        <f>+'[1]PATAGONIA NORTE'!F491</f>
        <v>561628.3300000001</v>
      </c>
      <c r="N6" s="757">
        <f>+'[1]PATAGONIA SUR'!F545</f>
        <v>653176.46</v>
      </c>
      <c r="O6" s="757">
        <f>+'[1]SANTA FE'!F491</f>
        <v>769617.6399999999</v>
      </c>
      <c r="P6" s="758">
        <f>+'[1] CENTRAL'!F548</f>
        <v>6067318.199090908</v>
      </c>
      <c r="Q6" s="758">
        <v>4634195</v>
      </c>
      <c r="R6" s="755">
        <f>SUM(B6:Q6)</f>
        <v>23022573.10409091</v>
      </c>
    </row>
    <row r="7" spans="1:22" ht="30" customHeight="1">
      <c r="A7" s="751">
        <v>4</v>
      </c>
      <c r="B7" s="756">
        <f>+'[1]BS AS NORTE '!F624</f>
        <v>411950.9</v>
      </c>
      <c r="C7" s="757">
        <f>+'[1]BS AS SUR'!F565</f>
        <v>41550</v>
      </c>
      <c r="D7" s="757">
        <f>+'[1]CHACO FORMOSA'!F558</f>
        <v>8987.5</v>
      </c>
      <c r="E7" s="757">
        <f>+'[1]CÓRDOBA'!F569</f>
        <v>208005</v>
      </c>
      <c r="F7" s="757">
        <f>+'[1]CORMIS'!F558</f>
        <v>180507.05</v>
      </c>
      <c r="G7" s="757">
        <f>+'[1]CUYO'!F558</f>
        <v>212378.5</v>
      </c>
      <c r="H7" s="757">
        <f>+'[1]ENTRE RIOS'!F563</f>
        <v>39925</v>
      </c>
      <c r="I7" s="757">
        <f>+'[1]LA PAMPA SAN LUIS'!F558</f>
        <v>12505</v>
      </c>
      <c r="J7" s="757">
        <f>+'[1]METROPOLITANA'!F558</f>
        <v>89024.838</v>
      </c>
      <c r="K7" s="757">
        <f>+'[1]NOA NORTE'!F569</f>
        <v>101710.5</v>
      </c>
      <c r="L7" s="757">
        <f>+'[1]NOA SUR'!F559</f>
        <v>217680.5</v>
      </c>
      <c r="M7" s="757">
        <f>+'[1]PATAGONIA NORTE'!F558</f>
        <v>53787.5</v>
      </c>
      <c r="N7" s="757">
        <f>+'[1]PATAGONIA SUR'!F626</f>
        <v>66195</v>
      </c>
      <c r="O7" s="757">
        <f>+'[1]SANTA FE'!F558</f>
        <v>13725</v>
      </c>
      <c r="P7" s="758">
        <f>+'[1] CENTRAL'!F634</f>
        <v>722062.5</v>
      </c>
      <c r="Q7" s="758">
        <v>5262088</v>
      </c>
      <c r="R7" s="755">
        <f>SUM(B7:Q7)</f>
        <v>7642082.788</v>
      </c>
      <c r="V7" s="685"/>
    </row>
    <row r="8" spans="1:18" s="104" customFormat="1" ht="30" customHeight="1" hidden="1">
      <c r="A8" s="686"/>
      <c r="B8" s="759">
        <v>1373624.03</v>
      </c>
      <c r="C8" s="759">
        <v>358064.91</v>
      </c>
      <c r="D8" s="759">
        <v>55637</v>
      </c>
      <c r="E8" s="759">
        <v>725177.275</v>
      </c>
      <c r="F8" s="759">
        <v>1402349.6190399998</v>
      </c>
      <c r="G8" s="759">
        <v>991499.54</v>
      </c>
      <c r="H8" s="759">
        <v>870363.87</v>
      </c>
      <c r="I8" s="759">
        <v>240001.335</v>
      </c>
      <c r="J8" s="759">
        <v>581535</v>
      </c>
      <c r="K8" s="759">
        <v>953353.64</v>
      </c>
      <c r="L8" s="759">
        <v>783650.0452</v>
      </c>
      <c r="M8" s="759">
        <v>561628.33</v>
      </c>
      <c r="N8" s="759">
        <v>403178.8</v>
      </c>
      <c r="O8" s="759">
        <v>644621.64</v>
      </c>
      <c r="P8" s="759"/>
      <c r="Q8" s="759"/>
      <c r="R8" s="760"/>
    </row>
    <row r="9" spans="1:19" s="689" customFormat="1" ht="30" customHeight="1" hidden="1">
      <c r="A9" s="687" t="s">
        <v>865</v>
      </c>
      <c r="B9" s="761">
        <v>82739.6</v>
      </c>
      <c r="C9" s="761">
        <v>201370</v>
      </c>
      <c r="D9" s="761"/>
      <c r="E9" s="761">
        <v>250000</v>
      </c>
      <c r="F9" s="761">
        <v>375000</v>
      </c>
      <c r="G9" s="761">
        <v>250000</v>
      </c>
      <c r="H9" s="761"/>
      <c r="I9" s="761">
        <v>125000</v>
      </c>
      <c r="J9" s="761"/>
      <c r="K9" s="761">
        <v>347047</v>
      </c>
      <c r="L9" s="761">
        <v>375000</v>
      </c>
      <c r="M9" s="761"/>
      <c r="N9" s="761">
        <v>250000</v>
      </c>
      <c r="O9" s="761">
        <v>125000</v>
      </c>
      <c r="P9" s="761"/>
      <c r="Q9" s="761"/>
      <c r="R9" s="762"/>
      <c r="S9" s="688" t="e">
        <f>+#REF!-#REF!</f>
        <v>#REF!</v>
      </c>
    </row>
    <row r="10" spans="1:18" s="104" customFormat="1" ht="30" customHeight="1" hidden="1">
      <c r="A10" s="686"/>
      <c r="B10" s="759">
        <f aca="true" t="shared" si="0" ref="B10:O10">+B9+B8</f>
        <v>1456363.6300000001</v>
      </c>
      <c r="C10" s="759">
        <f t="shared" si="0"/>
        <v>559434.9099999999</v>
      </c>
      <c r="D10" s="759">
        <f t="shared" si="0"/>
        <v>55637</v>
      </c>
      <c r="E10" s="759">
        <f t="shared" si="0"/>
        <v>975177.275</v>
      </c>
      <c r="F10" s="759">
        <f t="shared" si="0"/>
        <v>1777349.6190399998</v>
      </c>
      <c r="G10" s="759">
        <f t="shared" si="0"/>
        <v>1241499.54</v>
      </c>
      <c r="H10" s="759">
        <f t="shared" si="0"/>
        <v>870363.87</v>
      </c>
      <c r="I10" s="759">
        <f t="shared" si="0"/>
        <v>365001.33499999996</v>
      </c>
      <c r="J10" s="759">
        <f t="shared" si="0"/>
        <v>581535</v>
      </c>
      <c r="K10" s="759">
        <f t="shared" si="0"/>
        <v>1300400.6400000001</v>
      </c>
      <c r="L10" s="759">
        <f t="shared" si="0"/>
        <v>1158650.0452</v>
      </c>
      <c r="M10" s="759">
        <f t="shared" si="0"/>
        <v>561628.33</v>
      </c>
      <c r="N10" s="759">
        <f t="shared" si="0"/>
        <v>653178.8</v>
      </c>
      <c r="O10" s="759">
        <f t="shared" si="0"/>
        <v>769621.64</v>
      </c>
      <c r="P10" s="759"/>
      <c r="Q10" s="759"/>
      <c r="R10" s="760"/>
    </row>
    <row r="11" spans="1:18" s="104" customFormat="1" ht="30" customHeight="1" hidden="1" thickBot="1">
      <c r="A11" s="748"/>
      <c r="B11" s="763">
        <f aca="true" t="shared" si="1" ref="B11:O11">+B10-B6</f>
        <v>4260.225000000326</v>
      </c>
      <c r="C11" s="763">
        <f t="shared" si="1"/>
        <v>419.9099999999162</v>
      </c>
      <c r="D11" s="763">
        <f t="shared" si="1"/>
        <v>0</v>
      </c>
      <c r="E11" s="763">
        <f t="shared" si="1"/>
        <v>56.625</v>
      </c>
      <c r="F11" s="763">
        <f t="shared" si="1"/>
        <v>32.23903999989852</v>
      </c>
      <c r="G11" s="763">
        <f t="shared" si="1"/>
        <v>0.4199999999254942</v>
      </c>
      <c r="H11" s="763">
        <f t="shared" si="1"/>
        <v>0</v>
      </c>
      <c r="I11" s="763">
        <f t="shared" si="1"/>
        <v>1.7550000000046566</v>
      </c>
      <c r="J11" s="763">
        <f t="shared" si="1"/>
        <v>0</v>
      </c>
      <c r="K11" s="763">
        <f t="shared" si="1"/>
        <v>3.75</v>
      </c>
      <c r="L11" s="763">
        <f t="shared" si="1"/>
        <v>0.4651999999769032</v>
      </c>
      <c r="M11" s="763">
        <f t="shared" si="1"/>
        <v>0</v>
      </c>
      <c r="N11" s="763">
        <f t="shared" si="1"/>
        <v>2.340000000083819</v>
      </c>
      <c r="O11" s="763">
        <f t="shared" si="1"/>
        <v>4.000000000116415</v>
      </c>
      <c r="P11" s="763"/>
      <c r="Q11" s="763"/>
      <c r="R11" s="764"/>
    </row>
    <row r="12" spans="1:18" s="104" customFormat="1" ht="14.25" customHeight="1">
      <c r="A12" s="681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7"/>
    </row>
    <row r="13" spans="1:18" ht="30.75" customHeight="1">
      <c r="A13" s="750" t="s">
        <v>866</v>
      </c>
      <c r="B13" s="755">
        <f aca="true" t="shared" si="2" ref="B13:P13">+B7+B6+B5</f>
        <v>2060219.7803599997</v>
      </c>
      <c r="C13" s="755">
        <f t="shared" si="2"/>
        <v>768166.9805000001</v>
      </c>
      <c r="D13" s="755">
        <f t="shared" si="2"/>
        <v>100329.6335</v>
      </c>
      <c r="E13" s="755">
        <f t="shared" si="2"/>
        <v>1484124.7259999998</v>
      </c>
      <c r="F13" s="755">
        <f t="shared" si="2"/>
        <v>2360640.4159999997</v>
      </c>
      <c r="G13" s="755">
        <f t="shared" si="2"/>
        <v>1759396.8349000001</v>
      </c>
      <c r="H13" s="755">
        <f t="shared" si="2"/>
        <v>1124453.4002</v>
      </c>
      <c r="I13" s="755">
        <f t="shared" si="2"/>
        <v>439547.6295</v>
      </c>
      <c r="J13" s="755">
        <f t="shared" si="2"/>
        <v>1056713.8647750001</v>
      </c>
      <c r="K13" s="755">
        <f t="shared" si="2"/>
        <v>1622138.0760000001</v>
      </c>
      <c r="L13" s="755">
        <f t="shared" si="2"/>
        <v>1681781.749</v>
      </c>
      <c r="M13" s="755">
        <f t="shared" si="2"/>
        <v>723290.6485000001</v>
      </c>
      <c r="N13" s="755">
        <f t="shared" si="2"/>
        <v>867722.7934999999</v>
      </c>
      <c r="O13" s="755">
        <f t="shared" si="2"/>
        <v>1120741.7691</v>
      </c>
      <c r="P13" s="755">
        <f t="shared" si="2"/>
        <v>8662605.596890908</v>
      </c>
      <c r="Q13" s="755">
        <f>SUM(Q5:Q7)</f>
        <v>25370000</v>
      </c>
      <c r="R13" s="755">
        <f>SUM(R5:R7)</f>
        <v>51201873.89872591</v>
      </c>
    </row>
    <row r="15" ht="12.75">
      <c r="R15" s="690"/>
    </row>
    <row r="16" spans="2:18" ht="12.75" hidden="1">
      <c r="B16">
        <v>2060280</v>
      </c>
      <c r="C16">
        <v>768212</v>
      </c>
      <c r="D16">
        <v>100330</v>
      </c>
      <c r="E16">
        <v>1484181</v>
      </c>
      <c r="F16">
        <v>2360673</v>
      </c>
      <c r="G16">
        <v>1759397</v>
      </c>
      <c r="H16">
        <v>1124453</v>
      </c>
      <c r="I16">
        <v>439549</v>
      </c>
      <c r="J16">
        <v>1056714</v>
      </c>
      <c r="K16">
        <v>1622142</v>
      </c>
      <c r="L16">
        <v>1681782</v>
      </c>
      <c r="M16">
        <v>723291</v>
      </c>
      <c r="N16">
        <v>867725</v>
      </c>
      <c r="O16">
        <v>1120746</v>
      </c>
      <c r="P16">
        <v>8662573</v>
      </c>
      <c r="R16">
        <v>25832048</v>
      </c>
    </row>
    <row r="17" spans="2:18" ht="12.75" hidden="1">
      <c r="B17" s="690">
        <f aca="true" t="shared" si="3" ref="B17:P17">+B13-B16</f>
        <v>-60.21964000025764</v>
      </c>
      <c r="C17" s="690">
        <f t="shared" si="3"/>
        <v>-45.01949999993667</v>
      </c>
      <c r="D17" s="690">
        <f t="shared" si="3"/>
        <v>-0.3665000000037253</v>
      </c>
      <c r="E17" s="690">
        <f t="shared" si="3"/>
        <v>-56.274000000208616</v>
      </c>
      <c r="F17" s="690">
        <f t="shared" si="3"/>
        <v>-32.584000000264496</v>
      </c>
      <c r="G17" s="690">
        <f t="shared" si="3"/>
        <v>-0.16509999986737967</v>
      </c>
      <c r="H17" s="690">
        <f t="shared" si="3"/>
        <v>0.40020000003278255</v>
      </c>
      <c r="I17" s="690">
        <f t="shared" si="3"/>
        <v>-1.3705000000190921</v>
      </c>
      <c r="J17" s="690">
        <f t="shared" si="3"/>
        <v>-0.13522499985992908</v>
      </c>
      <c r="K17" s="690">
        <f t="shared" si="3"/>
        <v>-3.9239999998826534</v>
      </c>
      <c r="L17" s="690">
        <f t="shared" si="3"/>
        <v>-0.25099999993108213</v>
      </c>
      <c r="M17" s="690">
        <f t="shared" si="3"/>
        <v>-0.35149999987334013</v>
      </c>
      <c r="N17" s="690">
        <f t="shared" si="3"/>
        <v>-2.2065000000875443</v>
      </c>
      <c r="O17" s="690">
        <f t="shared" si="3"/>
        <v>-4.230900000082329</v>
      </c>
      <c r="P17" s="690">
        <f t="shared" si="3"/>
        <v>32.59689090773463</v>
      </c>
      <c r="Q17" s="690"/>
      <c r="R17" s="690">
        <f>SUM(B17:P17)</f>
        <v>-174.10127409250708</v>
      </c>
    </row>
    <row r="18" spans="2:18" ht="12.75" hidden="1">
      <c r="B18" s="690">
        <f aca="true" t="shared" si="4" ref="B18:O18">+B6-B8</f>
        <v>78479.37499999977</v>
      </c>
      <c r="C18" s="690">
        <f t="shared" si="4"/>
        <v>200950.09000000003</v>
      </c>
      <c r="D18" s="690">
        <f t="shared" si="4"/>
        <v>0</v>
      </c>
      <c r="E18" s="690">
        <f t="shared" si="4"/>
        <v>249943.375</v>
      </c>
      <c r="F18" s="690">
        <f t="shared" si="4"/>
        <v>374967.7609600001</v>
      </c>
      <c r="G18" s="690">
        <f t="shared" si="4"/>
        <v>249999.58000000007</v>
      </c>
      <c r="H18" s="690">
        <f t="shared" si="4"/>
        <v>0</v>
      </c>
      <c r="I18" s="690">
        <f t="shared" si="4"/>
        <v>124998.24499999997</v>
      </c>
      <c r="J18" s="690">
        <f t="shared" si="4"/>
        <v>0</v>
      </c>
      <c r="K18" s="690">
        <f t="shared" si="4"/>
        <v>347043.2500000001</v>
      </c>
      <c r="L18" s="690">
        <f t="shared" si="4"/>
        <v>374999.5348</v>
      </c>
      <c r="M18" s="690">
        <f t="shared" si="4"/>
        <v>0</v>
      </c>
      <c r="N18" s="690">
        <f t="shared" si="4"/>
        <v>249997.65999999997</v>
      </c>
      <c r="O18" s="690">
        <f t="shared" si="4"/>
        <v>124995.99999999988</v>
      </c>
      <c r="P18" s="690"/>
      <c r="Q18" s="690"/>
      <c r="R18" s="690"/>
    </row>
    <row r="19" spans="16:17" ht="12.75">
      <c r="P19" s="690"/>
      <c r="Q19" s="690"/>
    </row>
    <row r="20" ht="12.75">
      <c r="R20" s="690"/>
    </row>
    <row r="21" spans="16:17" ht="12.75">
      <c r="P21" s="690"/>
      <c r="Q21" s="690"/>
    </row>
    <row r="22" spans="16:17" ht="12.75">
      <c r="P22" s="690"/>
      <c r="Q22" s="690"/>
    </row>
  </sheetData>
  <sheetProtection password="E5C7" sheet="1" objects="1" scenarios="1" selectLockedCells="1" selectUnlockedCells="1"/>
  <mergeCells count="2">
    <mergeCell ref="A2:R2"/>
    <mergeCell ref="A1:R1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Q241"/>
  <sheetViews>
    <sheetView workbookViewId="0" topLeftCell="A14">
      <selection activeCell="C14" sqref="C14"/>
    </sheetView>
  </sheetViews>
  <sheetFormatPr defaultColWidth="11.421875" defaultRowHeight="12.75"/>
  <cols>
    <col min="1" max="1" width="15.140625" style="13" customWidth="1"/>
    <col min="2" max="2" width="17.140625" style="13" customWidth="1"/>
    <col min="3" max="3" width="59.140625" style="14" customWidth="1"/>
    <col min="4" max="4" width="17.00390625" style="278" customWidth="1"/>
    <col min="5" max="5" width="17.28125" style="211" customWidth="1"/>
    <col min="6" max="6" width="24.421875" style="211" customWidth="1"/>
    <col min="7" max="7" width="26.28125" style="50" customWidth="1"/>
    <col min="8" max="8" width="26.8515625" style="50" customWidth="1"/>
    <col min="9" max="9" width="23.8515625" style="50" customWidth="1"/>
    <col min="10" max="10" width="26.421875" style="50" customWidth="1"/>
    <col min="11" max="15" width="29.8515625" style="50" customWidth="1"/>
    <col min="16" max="16384" width="29.8515625" style="5" customWidth="1"/>
  </cols>
  <sheetData>
    <row r="1" spans="1:17" s="58" customFormat="1" ht="12.75" customHeight="1">
      <c r="A1" s="796" t="s">
        <v>139</v>
      </c>
      <c r="B1" s="819"/>
      <c r="C1" s="819"/>
      <c r="D1" s="262"/>
      <c r="E1" s="189"/>
      <c r="F1" s="189"/>
      <c r="G1" s="190"/>
      <c r="H1" s="191"/>
      <c r="I1" s="192"/>
      <c r="J1" s="192"/>
      <c r="K1" s="191"/>
      <c r="L1" s="193"/>
      <c r="M1" s="193"/>
      <c r="N1" s="193"/>
      <c r="O1" s="193"/>
      <c r="Q1" s="57"/>
    </row>
    <row r="2" spans="1:17" s="58" customFormat="1" ht="12.75" customHeight="1">
      <c r="A2" s="796" t="s">
        <v>683</v>
      </c>
      <c r="B2" s="796"/>
      <c r="C2" s="796"/>
      <c r="D2" s="263"/>
      <c r="E2" s="189"/>
      <c r="F2" s="189"/>
      <c r="G2" s="190"/>
      <c r="H2" s="191"/>
      <c r="I2" s="192"/>
      <c r="J2" s="192"/>
      <c r="K2" s="191"/>
      <c r="L2" s="193"/>
      <c r="M2" s="193"/>
      <c r="N2" s="193"/>
      <c r="O2" s="193"/>
      <c r="Q2" s="57"/>
    </row>
    <row r="3" spans="1:17" s="58" customFormat="1" ht="12.75" customHeight="1" thickBot="1">
      <c r="A3" s="820" t="s">
        <v>140</v>
      </c>
      <c r="B3" s="820"/>
      <c r="C3" s="820"/>
      <c r="D3" s="262"/>
      <c r="E3" s="821"/>
      <c r="F3" s="821"/>
      <c r="G3" s="190"/>
      <c r="H3" s="191"/>
      <c r="I3" s="192"/>
      <c r="J3" s="192"/>
      <c r="K3" s="191"/>
      <c r="L3" s="193"/>
      <c r="M3" s="193"/>
      <c r="N3" s="193"/>
      <c r="O3" s="193"/>
      <c r="Q3" s="57"/>
    </row>
    <row r="4" spans="1:17" s="63" customFormat="1" ht="27.75" customHeight="1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212"/>
      <c r="L4" s="213"/>
      <c r="M4" s="213"/>
      <c r="N4" s="213"/>
      <c r="O4" s="213"/>
      <c r="Q4" s="62"/>
    </row>
    <row r="5" spans="1:17" s="63" customFormat="1" ht="24.75" customHeight="1">
      <c r="A5" s="830" t="s">
        <v>685</v>
      </c>
      <c r="B5" s="831"/>
      <c r="C5" s="831"/>
      <c r="D5" s="831"/>
      <c r="E5" s="831"/>
      <c r="F5" s="831"/>
      <c r="G5" s="831"/>
      <c r="H5" s="831"/>
      <c r="I5" s="831"/>
      <c r="J5" s="831"/>
      <c r="K5" s="212"/>
      <c r="L5" s="213"/>
      <c r="M5" s="213"/>
      <c r="N5" s="213"/>
      <c r="O5" s="213"/>
      <c r="Q5" s="62"/>
    </row>
    <row r="6" spans="1:17" s="58" customFormat="1" ht="12.75" customHeight="1">
      <c r="A6" s="61" t="s">
        <v>686</v>
      </c>
      <c r="B6" s="61"/>
      <c r="C6" s="65"/>
      <c r="D6" s="262"/>
      <c r="E6" s="832"/>
      <c r="F6" s="832"/>
      <c r="G6" s="190"/>
      <c r="H6" s="191"/>
      <c r="I6" s="833" t="s">
        <v>687</v>
      </c>
      <c r="J6" s="833"/>
      <c r="K6" s="214"/>
      <c r="L6" s="193"/>
      <c r="M6" s="193"/>
      <c r="N6" s="193"/>
      <c r="O6" s="215"/>
      <c r="Q6" s="66"/>
    </row>
    <row r="7" spans="1:17" s="58" customFormat="1" ht="12.75" customHeight="1">
      <c r="A7" s="834" t="s">
        <v>141</v>
      </c>
      <c r="B7" s="834"/>
      <c r="C7" s="65"/>
      <c r="D7" s="262"/>
      <c r="E7" s="835"/>
      <c r="F7" s="835"/>
      <c r="G7" s="190"/>
      <c r="H7" s="191"/>
      <c r="I7" s="826" t="s">
        <v>747</v>
      </c>
      <c r="J7" s="826"/>
      <c r="K7" s="216"/>
      <c r="L7" s="193"/>
      <c r="M7" s="193"/>
      <c r="N7" s="193"/>
      <c r="O7" s="193"/>
      <c r="Q7" s="68"/>
    </row>
    <row r="8" spans="1:17" s="58" customFormat="1" ht="12.75" customHeight="1">
      <c r="A8" s="822" t="s">
        <v>688</v>
      </c>
      <c r="B8" s="822"/>
      <c r="C8" s="69"/>
      <c r="D8" s="262"/>
      <c r="E8" s="189"/>
      <c r="F8" s="189"/>
      <c r="G8" s="190"/>
      <c r="H8" s="191"/>
      <c r="I8" s="192"/>
      <c r="J8" s="192"/>
      <c r="K8" s="191"/>
      <c r="L8" s="193"/>
      <c r="M8" s="193"/>
      <c r="N8" s="193"/>
      <c r="O8" s="193"/>
      <c r="Q8" s="57"/>
    </row>
    <row r="9" spans="1:17" s="58" customFormat="1" ht="13.5" customHeight="1">
      <c r="A9" s="822" t="s">
        <v>142</v>
      </c>
      <c r="B9" s="822"/>
      <c r="C9" s="70"/>
      <c r="D9" s="262"/>
      <c r="E9" s="189"/>
      <c r="F9" s="189"/>
      <c r="H9" s="191"/>
      <c r="I9" s="192"/>
      <c r="J9" s="192"/>
      <c r="K9" s="191"/>
      <c r="L9" s="193"/>
      <c r="M9" s="193"/>
      <c r="N9" s="193"/>
      <c r="O9" s="193"/>
      <c r="Q9" s="57"/>
    </row>
    <row r="10" spans="1:17" s="58" customFormat="1" ht="9.75" customHeight="1" thickBot="1">
      <c r="A10" s="65"/>
      <c r="B10" s="65"/>
      <c r="C10" s="69"/>
      <c r="D10" s="262"/>
      <c r="E10" s="189"/>
      <c r="F10" s="189"/>
      <c r="G10" s="190"/>
      <c r="H10" s="191"/>
      <c r="I10" s="192"/>
      <c r="J10" s="192"/>
      <c r="K10" s="191"/>
      <c r="L10" s="193"/>
      <c r="M10" s="193"/>
      <c r="N10" s="193"/>
      <c r="O10" s="193"/>
      <c r="Q10" s="57"/>
    </row>
    <row r="11" spans="1:10" ht="52.5" customHeight="1" thickBot="1">
      <c r="A11" s="71" t="s">
        <v>143</v>
      </c>
      <c r="B11" s="71" t="s">
        <v>144</v>
      </c>
      <c r="C11" s="71" t="s">
        <v>689</v>
      </c>
      <c r="D11" s="362" t="s">
        <v>690</v>
      </c>
      <c r="E11" s="194" t="s">
        <v>691</v>
      </c>
      <c r="F11" s="195" t="s">
        <v>692</v>
      </c>
      <c r="G11" s="195" t="s">
        <v>693</v>
      </c>
      <c r="H11" s="195" t="s">
        <v>694</v>
      </c>
      <c r="I11" s="195" t="s">
        <v>695</v>
      </c>
      <c r="J11" s="195" t="s">
        <v>9</v>
      </c>
    </row>
    <row r="12" spans="1:17" s="239" customFormat="1" ht="36" customHeight="1" thickBot="1">
      <c r="A12" s="238" t="s">
        <v>146</v>
      </c>
      <c r="D12" s="288"/>
      <c r="E12" s="240"/>
      <c r="F12" s="240"/>
      <c r="G12" s="240"/>
      <c r="H12" s="240"/>
      <c r="I12" s="240"/>
      <c r="J12" s="240"/>
      <c r="K12" s="240"/>
      <c r="L12" s="240"/>
      <c r="M12" s="240"/>
      <c r="N12" s="241"/>
      <c r="O12" s="242"/>
      <c r="P12" s="243"/>
      <c r="Q12" s="244"/>
    </row>
    <row r="13" spans="1:17" s="230" customFormat="1" ht="12.75">
      <c r="A13" s="98">
        <v>211</v>
      </c>
      <c r="B13" s="79" t="s">
        <v>147</v>
      </c>
      <c r="C13" s="80" t="s">
        <v>148</v>
      </c>
      <c r="D13" s="426">
        <v>16</v>
      </c>
      <c r="E13" s="397">
        <v>83.375</v>
      </c>
      <c r="F13" s="479">
        <v>1334</v>
      </c>
      <c r="G13" s="479">
        <v>1334</v>
      </c>
      <c r="H13" s="479"/>
      <c r="I13" s="479"/>
      <c r="J13" s="480">
        <v>1334</v>
      </c>
      <c r="K13" s="231"/>
      <c r="L13" s="231"/>
      <c r="M13" s="231"/>
      <c r="N13" s="231"/>
      <c r="O13" s="245"/>
      <c r="P13" s="246"/>
      <c r="Q13" s="237"/>
    </row>
    <row r="14" spans="1:15" s="17" customFormat="1" ht="12.75">
      <c r="A14" s="113">
        <v>211</v>
      </c>
      <c r="B14" s="384" t="s">
        <v>147</v>
      </c>
      <c r="C14" s="112" t="s">
        <v>149</v>
      </c>
      <c r="D14" s="427">
        <v>10</v>
      </c>
      <c r="E14" s="410">
        <v>55.2</v>
      </c>
      <c r="F14" s="403">
        <v>552</v>
      </c>
      <c r="G14" s="403">
        <v>552</v>
      </c>
      <c r="H14" s="403"/>
      <c r="I14" s="403"/>
      <c r="J14" s="405">
        <v>552</v>
      </c>
      <c r="K14" s="219"/>
      <c r="L14" s="219"/>
      <c r="M14" s="219"/>
      <c r="N14" s="219"/>
      <c r="O14" s="219"/>
    </row>
    <row r="15" spans="1:15" s="17" customFormat="1" ht="12.75">
      <c r="A15" s="113">
        <v>211</v>
      </c>
      <c r="B15" s="384" t="s">
        <v>147</v>
      </c>
      <c r="C15" s="112" t="s">
        <v>150</v>
      </c>
      <c r="D15" s="427">
        <v>30</v>
      </c>
      <c r="E15" s="410">
        <v>2.875</v>
      </c>
      <c r="F15" s="403">
        <v>86.25</v>
      </c>
      <c r="G15" s="403">
        <v>86.25</v>
      </c>
      <c r="H15" s="403"/>
      <c r="I15" s="403"/>
      <c r="J15" s="405">
        <v>86.25</v>
      </c>
      <c r="K15" s="219"/>
      <c r="L15" s="219"/>
      <c r="M15" s="219"/>
      <c r="N15" s="219"/>
      <c r="O15" s="219"/>
    </row>
    <row r="16" spans="1:15" s="17" customFormat="1" ht="12" customHeight="1">
      <c r="A16" s="113">
        <v>211</v>
      </c>
      <c r="B16" s="384" t="s">
        <v>151</v>
      </c>
      <c r="C16" s="112" t="s">
        <v>150</v>
      </c>
      <c r="D16" s="427">
        <v>1</v>
      </c>
      <c r="E16" s="410">
        <v>34</v>
      </c>
      <c r="F16" s="403">
        <v>34</v>
      </c>
      <c r="G16" s="403">
        <v>34</v>
      </c>
      <c r="H16" s="403"/>
      <c r="I16" s="403"/>
      <c r="J16" s="405">
        <v>34</v>
      </c>
      <c r="K16" s="219"/>
      <c r="L16" s="219"/>
      <c r="M16" s="219"/>
      <c r="N16" s="219"/>
      <c r="O16" s="219"/>
    </row>
    <row r="17" spans="1:15" s="17" customFormat="1" ht="12" customHeight="1">
      <c r="A17" s="113">
        <v>211</v>
      </c>
      <c r="B17" s="384" t="s">
        <v>155</v>
      </c>
      <c r="C17" s="112" t="s">
        <v>156</v>
      </c>
      <c r="D17" s="427">
        <v>3</v>
      </c>
      <c r="E17" s="410">
        <v>6.325</v>
      </c>
      <c r="F17" s="403">
        <v>18.975</v>
      </c>
      <c r="G17" s="403">
        <v>18.975</v>
      </c>
      <c r="H17" s="403"/>
      <c r="I17" s="403"/>
      <c r="J17" s="405">
        <v>18.975</v>
      </c>
      <c r="K17" s="219"/>
      <c r="L17" s="219"/>
      <c r="M17" s="219"/>
      <c r="N17" s="219"/>
      <c r="O17" s="219"/>
    </row>
    <row r="18" spans="1:15" s="17" customFormat="1" ht="12" customHeight="1">
      <c r="A18" s="113">
        <v>211</v>
      </c>
      <c r="B18" s="384" t="s">
        <v>147</v>
      </c>
      <c r="C18" s="112" t="s">
        <v>157</v>
      </c>
      <c r="D18" s="427">
        <v>35</v>
      </c>
      <c r="E18" s="410">
        <v>9.2</v>
      </c>
      <c r="F18" s="403">
        <v>322</v>
      </c>
      <c r="G18" s="403">
        <v>322</v>
      </c>
      <c r="H18" s="403"/>
      <c r="I18" s="403"/>
      <c r="J18" s="405">
        <v>322</v>
      </c>
      <c r="K18" s="219"/>
      <c r="L18" s="219"/>
      <c r="M18" s="219"/>
      <c r="N18" s="219"/>
      <c r="O18" s="219"/>
    </row>
    <row r="19" spans="1:15" s="17" customFormat="1" ht="12" customHeight="1">
      <c r="A19" s="113">
        <v>211</v>
      </c>
      <c r="B19" s="384" t="s">
        <v>159</v>
      </c>
      <c r="C19" s="112" t="s">
        <v>160</v>
      </c>
      <c r="D19" s="427">
        <v>100</v>
      </c>
      <c r="E19" s="410">
        <v>14.95</v>
      </c>
      <c r="F19" s="403">
        <v>1495</v>
      </c>
      <c r="G19" s="403">
        <v>1495</v>
      </c>
      <c r="H19" s="403"/>
      <c r="I19" s="403"/>
      <c r="J19" s="405">
        <v>1495</v>
      </c>
      <c r="K19" s="219"/>
      <c r="L19" s="219"/>
      <c r="M19" s="219"/>
      <c r="N19" s="219"/>
      <c r="O19" s="219"/>
    </row>
    <row r="20" spans="1:15" s="17" customFormat="1" ht="12" customHeight="1">
      <c r="A20" s="113">
        <v>211</v>
      </c>
      <c r="B20" s="384" t="s">
        <v>163</v>
      </c>
      <c r="C20" s="112" t="s">
        <v>164</v>
      </c>
      <c r="D20" s="427">
        <v>38</v>
      </c>
      <c r="E20" s="410">
        <v>20.7</v>
      </c>
      <c r="F20" s="403">
        <v>786.6</v>
      </c>
      <c r="G20" s="403">
        <v>786.6</v>
      </c>
      <c r="H20" s="403"/>
      <c r="I20" s="403"/>
      <c r="J20" s="405">
        <v>786.6</v>
      </c>
      <c r="K20" s="219"/>
      <c r="L20" s="219"/>
      <c r="M20" s="219"/>
      <c r="N20" s="219"/>
      <c r="O20" s="219"/>
    </row>
    <row r="21" spans="1:15" s="17" customFormat="1" ht="12.75">
      <c r="A21" s="19" t="s">
        <v>165</v>
      </c>
      <c r="B21" s="386"/>
      <c r="C21" s="16"/>
      <c r="D21" s="428"/>
      <c r="E21" s="412"/>
      <c r="F21" s="407">
        <v>4628.825</v>
      </c>
      <c r="G21" s="407"/>
      <c r="H21" s="407"/>
      <c r="I21" s="407"/>
      <c r="J21" s="408">
        <v>4628.825</v>
      </c>
      <c r="K21" s="219"/>
      <c r="L21" s="219"/>
      <c r="M21" s="219"/>
      <c r="N21" s="219"/>
      <c r="O21" s="219"/>
    </row>
    <row r="22" spans="1:15" s="17" customFormat="1" ht="12.75">
      <c r="A22" s="113">
        <v>222</v>
      </c>
      <c r="B22" s="384" t="s">
        <v>169</v>
      </c>
      <c r="C22" s="112" t="s">
        <v>174</v>
      </c>
      <c r="D22" s="427">
        <v>20</v>
      </c>
      <c r="E22" s="410">
        <v>189.75</v>
      </c>
      <c r="F22" s="410">
        <v>3795</v>
      </c>
      <c r="G22" s="410">
        <v>3795</v>
      </c>
      <c r="H22" s="410"/>
      <c r="I22" s="410"/>
      <c r="J22" s="411">
        <v>3795</v>
      </c>
      <c r="K22" s="219"/>
      <c r="L22" s="219"/>
      <c r="M22" s="219"/>
      <c r="N22" s="219"/>
      <c r="O22" s="219"/>
    </row>
    <row r="23" spans="1:15" s="17" customFormat="1" ht="12.75">
      <c r="A23" s="113">
        <v>222</v>
      </c>
      <c r="B23" s="384" t="s">
        <v>169</v>
      </c>
      <c r="C23" s="112" t="s">
        <v>178</v>
      </c>
      <c r="D23" s="427">
        <v>20</v>
      </c>
      <c r="E23" s="410">
        <v>86.25</v>
      </c>
      <c r="F23" s="410">
        <v>1725</v>
      </c>
      <c r="G23" s="410">
        <v>1725</v>
      </c>
      <c r="H23" s="410"/>
      <c r="I23" s="410"/>
      <c r="J23" s="411">
        <v>1725</v>
      </c>
      <c r="K23" s="219"/>
      <c r="L23" s="219"/>
      <c r="M23" s="219"/>
      <c r="N23" s="219"/>
      <c r="O23" s="219"/>
    </row>
    <row r="24" spans="1:15" s="17" customFormat="1" ht="12.75">
      <c r="A24" s="113">
        <v>222</v>
      </c>
      <c r="B24" s="384" t="s">
        <v>169</v>
      </c>
      <c r="C24" s="112" t="s">
        <v>179</v>
      </c>
      <c r="D24" s="427">
        <v>20</v>
      </c>
      <c r="E24" s="410">
        <v>80.5</v>
      </c>
      <c r="F24" s="410">
        <v>1610</v>
      </c>
      <c r="G24" s="410">
        <v>1610</v>
      </c>
      <c r="H24" s="410"/>
      <c r="I24" s="410"/>
      <c r="J24" s="411">
        <v>1610</v>
      </c>
      <c r="K24" s="219"/>
      <c r="L24" s="219"/>
      <c r="M24" s="219"/>
      <c r="N24" s="219"/>
      <c r="O24" s="219"/>
    </row>
    <row r="25" spans="1:15" s="17" customFormat="1" ht="12.75">
      <c r="A25" s="113">
        <v>222</v>
      </c>
      <c r="B25" s="384" t="s">
        <v>169</v>
      </c>
      <c r="C25" s="112" t="s">
        <v>180</v>
      </c>
      <c r="D25" s="427">
        <v>20</v>
      </c>
      <c r="E25" s="410">
        <v>345</v>
      </c>
      <c r="F25" s="410">
        <v>6900</v>
      </c>
      <c r="G25" s="410">
        <v>6900</v>
      </c>
      <c r="H25" s="410"/>
      <c r="I25" s="410"/>
      <c r="J25" s="411">
        <v>6900</v>
      </c>
      <c r="K25" s="219"/>
      <c r="L25" s="219"/>
      <c r="M25" s="219"/>
      <c r="N25" s="219"/>
      <c r="O25" s="219"/>
    </row>
    <row r="26" spans="1:15" s="17" customFormat="1" ht="12.75">
      <c r="A26" s="113">
        <v>222</v>
      </c>
      <c r="B26" s="384" t="s">
        <v>169</v>
      </c>
      <c r="C26" s="112" t="s">
        <v>181</v>
      </c>
      <c r="D26" s="427">
        <v>20</v>
      </c>
      <c r="E26" s="410">
        <v>172.5</v>
      </c>
      <c r="F26" s="410">
        <v>3450</v>
      </c>
      <c r="G26" s="410">
        <v>3450</v>
      </c>
      <c r="H26" s="410"/>
      <c r="I26" s="410"/>
      <c r="J26" s="411">
        <v>3450</v>
      </c>
      <c r="K26" s="219"/>
      <c r="L26" s="219"/>
      <c r="M26" s="219"/>
      <c r="N26" s="219"/>
      <c r="O26" s="219"/>
    </row>
    <row r="27" spans="1:15" s="17" customFormat="1" ht="12.75">
      <c r="A27" s="113">
        <v>222</v>
      </c>
      <c r="B27" s="384" t="s">
        <v>169</v>
      </c>
      <c r="C27" s="112" t="s">
        <v>182</v>
      </c>
      <c r="D27" s="427">
        <v>20</v>
      </c>
      <c r="E27" s="410">
        <v>28.75</v>
      </c>
      <c r="F27" s="410">
        <v>575</v>
      </c>
      <c r="G27" s="410">
        <v>575</v>
      </c>
      <c r="H27" s="410"/>
      <c r="I27" s="410"/>
      <c r="J27" s="411">
        <v>575</v>
      </c>
      <c r="K27" s="219"/>
      <c r="L27" s="219"/>
      <c r="M27" s="219"/>
      <c r="N27" s="219"/>
      <c r="O27" s="219"/>
    </row>
    <row r="28" spans="1:15" s="17" customFormat="1" ht="12.75">
      <c r="A28" s="113">
        <v>222</v>
      </c>
      <c r="B28" s="384" t="s">
        <v>169</v>
      </c>
      <c r="C28" s="112" t="s">
        <v>184</v>
      </c>
      <c r="D28" s="427">
        <v>25</v>
      </c>
      <c r="E28" s="410">
        <v>32.2</v>
      </c>
      <c r="F28" s="410">
        <v>805</v>
      </c>
      <c r="G28" s="410">
        <v>805</v>
      </c>
      <c r="H28" s="410"/>
      <c r="I28" s="410"/>
      <c r="J28" s="411">
        <v>805</v>
      </c>
      <c r="K28" s="219"/>
      <c r="L28" s="219"/>
      <c r="M28" s="219"/>
      <c r="N28" s="219"/>
      <c r="O28" s="219"/>
    </row>
    <row r="29" spans="1:15" s="17" customFormat="1" ht="12.75">
      <c r="A29" s="113">
        <v>222</v>
      </c>
      <c r="B29" s="384" t="s">
        <v>175</v>
      </c>
      <c r="C29" s="112" t="s">
        <v>187</v>
      </c>
      <c r="D29" s="427">
        <v>40</v>
      </c>
      <c r="E29" s="410">
        <v>8.05</v>
      </c>
      <c r="F29" s="410">
        <v>322</v>
      </c>
      <c r="G29" s="410">
        <v>322</v>
      </c>
      <c r="H29" s="410"/>
      <c r="I29" s="410"/>
      <c r="J29" s="411">
        <v>322</v>
      </c>
      <c r="K29" s="219"/>
      <c r="L29" s="219"/>
      <c r="M29" s="219"/>
      <c r="N29" s="219"/>
      <c r="O29" s="219"/>
    </row>
    <row r="30" spans="1:15" s="17" customFormat="1" ht="12.75">
      <c r="A30" s="113">
        <v>222</v>
      </c>
      <c r="B30" s="384" t="s">
        <v>169</v>
      </c>
      <c r="C30" s="112" t="s">
        <v>188</v>
      </c>
      <c r="D30" s="427">
        <v>20</v>
      </c>
      <c r="E30" s="410">
        <v>69</v>
      </c>
      <c r="F30" s="410">
        <v>1380</v>
      </c>
      <c r="G30" s="410">
        <v>1380</v>
      </c>
      <c r="H30" s="410"/>
      <c r="I30" s="410"/>
      <c r="J30" s="411">
        <v>1380</v>
      </c>
      <c r="K30" s="219"/>
      <c r="L30" s="219"/>
      <c r="M30" s="219"/>
      <c r="N30" s="219"/>
      <c r="O30" s="219"/>
    </row>
    <row r="31" spans="1:15" s="17" customFormat="1" ht="12.75">
      <c r="A31" s="113">
        <v>222</v>
      </c>
      <c r="B31" s="384" t="s">
        <v>169</v>
      </c>
      <c r="C31" s="112" t="s">
        <v>189</v>
      </c>
      <c r="D31" s="427">
        <v>20</v>
      </c>
      <c r="E31" s="410">
        <v>207</v>
      </c>
      <c r="F31" s="410">
        <v>4140</v>
      </c>
      <c r="G31" s="410">
        <v>4140</v>
      </c>
      <c r="H31" s="410"/>
      <c r="I31" s="410"/>
      <c r="J31" s="411">
        <v>4140</v>
      </c>
      <c r="K31" s="219"/>
      <c r="L31" s="219"/>
      <c r="M31" s="219"/>
      <c r="N31" s="219"/>
      <c r="O31" s="219"/>
    </row>
    <row r="32" spans="1:15" s="17" customFormat="1" ht="12.75">
      <c r="A32" s="113">
        <v>222</v>
      </c>
      <c r="B32" s="384" t="s">
        <v>169</v>
      </c>
      <c r="C32" s="112" t="s">
        <v>191</v>
      </c>
      <c r="D32" s="427">
        <v>10</v>
      </c>
      <c r="E32" s="410">
        <v>74.75</v>
      </c>
      <c r="F32" s="410">
        <v>747.5</v>
      </c>
      <c r="G32" s="410">
        <v>747.5</v>
      </c>
      <c r="H32" s="410"/>
      <c r="I32" s="410"/>
      <c r="J32" s="411">
        <v>747.5</v>
      </c>
      <c r="K32" s="219"/>
      <c r="L32" s="219"/>
      <c r="M32" s="219"/>
      <c r="N32" s="219"/>
      <c r="O32" s="219"/>
    </row>
    <row r="33" spans="1:15" s="17" customFormat="1" ht="12.75">
      <c r="A33" s="113">
        <v>222</v>
      </c>
      <c r="B33" s="384" t="s">
        <v>169</v>
      </c>
      <c r="C33" s="112" t="s">
        <v>192</v>
      </c>
      <c r="D33" s="427">
        <v>23</v>
      </c>
      <c r="E33" s="410">
        <v>80.5</v>
      </c>
      <c r="F33" s="410">
        <v>1851.5</v>
      </c>
      <c r="G33" s="410">
        <v>1851.5</v>
      </c>
      <c r="H33" s="410"/>
      <c r="I33" s="410"/>
      <c r="J33" s="411">
        <v>1851.5</v>
      </c>
      <c r="K33" s="219"/>
      <c r="L33" s="219"/>
      <c r="M33" s="219"/>
      <c r="N33" s="219"/>
      <c r="O33" s="219"/>
    </row>
    <row r="34" spans="1:15" s="17" customFormat="1" ht="12.75">
      <c r="A34" s="19" t="s">
        <v>196</v>
      </c>
      <c r="B34" s="386"/>
      <c r="C34" s="16"/>
      <c r="D34" s="428"/>
      <c r="E34" s="412"/>
      <c r="F34" s="407">
        <v>27301</v>
      </c>
      <c r="G34" s="407"/>
      <c r="H34" s="407"/>
      <c r="I34" s="407"/>
      <c r="J34" s="408">
        <v>27301</v>
      </c>
      <c r="K34" s="219"/>
      <c r="L34" s="219"/>
      <c r="M34" s="219"/>
      <c r="N34" s="219"/>
      <c r="O34" s="219"/>
    </row>
    <row r="35" spans="1:15" s="17" customFormat="1" ht="12.75">
      <c r="A35" s="113">
        <v>231</v>
      </c>
      <c r="B35" s="384" t="s">
        <v>201</v>
      </c>
      <c r="C35" s="112" t="s">
        <v>202</v>
      </c>
      <c r="D35" s="427">
        <v>316</v>
      </c>
      <c r="E35" s="410">
        <v>21.85</v>
      </c>
      <c r="F35" s="403">
        <v>6904.6</v>
      </c>
      <c r="G35" s="403">
        <v>6904.6</v>
      </c>
      <c r="H35" s="403"/>
      <c r="I35" s="403"/>
      <c r="J35" s="405">
        <v>6904.6</v>
      </c>
      <c r="K35" s="219"/>
      <c r="L35" s="219"/>
      <c r="M35" s="219"/>
      <c r="N35" s="219"/>
      <c r="O35" s="219"/>
    </row>
    <row r="36" spans="1:15" s="17" customFormat="1" ht="12.75">
      <c r="A36" s="113">
        <v>231</v>
      </c>
      <c r="B36" s="384" t="s">
        <v>201</v>
      </c>
      <c r="C36" s="112" t="s">
        <v>203</v>
      </c>
      <c r="D36" s="427">
        <v>105</v>
      </c>
      <c r="E36" s="410">
        <v>25.3</v>
      </c>
      <c r="F36" s="403">
        <v>2656.5</v>
      </c>
      <c r="G36" s="403">
        <v>2656.5</v>
      </c>
      <c r="H36" s="403"/>
      <c r="I36" s="403"/>
      <c r="J36" s="405">
        <v>2656.5</v>
      </c>
      <c r="K36" s="219"/>
      <c r="L36" s="219"/>
      <c r="M36" s="219"/>
      <c r="N36" s="219"/>
      <c r="O36" s="219"/>
    </row>
    <row r="37" spans="1:15" s="17" customFormat="1" ht="12.75">
      <c r="A37" s="113">
        <v>231</v>
      </c>
      <c r="B37" s="384" t="s">
        <v>169</v>
      </c>
      <c r="C37" s="112" t="s">
        <v>204</v>
      </c>
      <c r="D37" s="427">
        <v>147</v>
      </c>
      <c r="E37" s="410">
        <v>8.05</v>
      </c>
      <c r="F37" s="403">
        <v>1183.35</v>
      </c>
      <c r="G37" s="403">
        <v>1183.35</v>
      </c>
      <c r="H37" s="403"/>
      <c r="I37" s="403"/>
      <c r="J37" s="405">
        <v>1183.35</v>
      </c>
      <c r="K37" s="219"/>
      <c r="L37" s="219"/>
      <c r="M37" s="219"/>
      <c r="N37" s="219"/>
      <c r="O37" s="219"/>
    </row>
    <row r="38" spans="1:15" s="17" customFormat="1" ht="12.75">
      <c r="A38" s="18" t="s">
        <v>209</v>
      </c>
      <c r="B38" s="125"/>
      <c r="C38" s="16"/>
      <c r="D38" s="428"/>
      <c r="E38" s="412"/>
      <c r="F38" s="412">
        <v>10744.45</v>
      </c>
      <c r="G38" s="412"/>
      <c r="H38" s="412"/>
      <c r="I38" s="412"/>
      <c r="J38" s="413">
        <v>10744.45</v>
      </c>
      <c r="K38" s="219"/>
      <c r="L38" s="219"/>
      <c r="M38" s="219"/>
      <c r="N38" s="219"/>
      <c r="O38" s="219"/>
    </row>
    <row r="39" spans="1:15" s="17" customFormat="1" ht="12.75">
      <c r="A39" s="113">
        <v>232</v>
      </c>
      <c r="B39" s="384" t="s">
        <v>201</v>
      </c>
      <c r="C39" s="112" t="s">
        <v>210</v>
      </c>
      <c r="D39" s="427">
        <v>6</v>
      </c>
      <c r="E39" s="410">
        <v>64.4</v>
      </c>
      <c r="F39" s="403">
        <v>386.4</v>
      </c>
      <c r="G39" s="403">
        <v>386.4</v>
      </c>
      <c r="H39" s="403"/>
      <c r="I39" s="403"/>
      <c r="J39" s="405">
        <v>386.4</v>
      </c>
      <c r="K39" s="219"/>
      <c r="L39" s="219"/>
      <c r="M39" s="219"/>
      <c r="N39" s="219"/>
      <c r="O39" s="219"/>
    </row>
    <row r="40" spans="1:15" s="17" customFormat="1" ht="12.75">
      <c r="A40" s="113">
        <v>232</v>
      </c>
      <c r="B40" s="384" t="s">
        <v>201</v>
      </c>
      <c r="C40" s="112" t="s">
        <v>211</v>
      </c>
      <c r="D40" s="427">
        <v>6</v>
      </c>
      <c r="E40" s="410">
        <v>138</v>
      </c>
      <c r="F40" s="403">
        <v>828</v>
      </c>
      <c r="G40" s="403">
        <v>828</v>
      </c>
      <c r="H40" s="403"/>
      <c r="I40" s="403"/>
      <c r="J40" s="405">
        <v>828</v>
      </c>
      <c r="K40" s="219"/>
      <c r="L40" s="219"/>
      <c r="M40" s="219"/>
      <c r="N40" s="219"/>
      <c r="O40" s="219"/>
    </row>
    <row r="41" spans="1:15" s="17" customFormat="1" ht="12.75">
      <c r="A41" s="19" t="s">
        <v>212</v>
      </c>
      <c r="B41" s="386"/>
      <c r="C41" s="16"/>
      <c r="D41" s="428"/>
      <c r="E41" s="412"/>
      <c r="F41" s="407">
        <v>1214.4</v>
      </c>
      <c r="G41" s="407"/>
      <c r="H41" s="407"/>
      <c r="I41" s="407"/>
      <c r="J41" s="408">
        <v>1214.4</v>
      </c>
      <c r="K41" s="219"/>
      <c r="L41" s="219"/>
      <c r="M41" s="219"/>
      <c r="N41" s="219"/>
      <c r="O41" s="219"/>
    </row>
    <row r="42" spans="1:15" s="17" customFormat="1" ht="12.75">
      <c r="A42" s="114">
        <v>233</v>
      </c>
      <c r="B42" s="389" t="s">
        <v>169</v>
      </c>
      <c r="C42" s="112" t="s">
        <v>214</v>
      </c>
      <c r="D42" s="427">
        <v>568</v>
      </c>
      <c r="E42" s="410">
        <v>2.3</v>
      </c>
      <c r="F42" s="403">
        <v>1306.4</v>
      </c>
      <c r="G42" s="403">
        <v>1306.4</v>
      </c>
      <c r="H42" s="403"/>
      <c r="I42" s="403"/>
      <c r="J42" s="405">
        <v>1306.4</v>
      </c>
      <c r="K42" s="219"/>
      <c r="L42" s="219"/>
      <c r="M42" s="219"/>
      <c r="N42" s="219"/>
      <c r="O42" s="219"/>
    </row>
    <row r="43" spans="1:15" s="17" customFormat="1" ht="12.75">
      <c r="A43" s="114">
        <v>233</v>
      </c>
      <c r="B43" s="389" t="s">
        <v>169</v>
      </c>
      <c r="C43" s="112" t="s">
        <v>226</v>
      </c>
      <c r="D43" s="427">
        <v>120</v>
      </c>
      <c r="E43" s="435">
        <v>4</v>
      </c>
      <c r="F43" s="403">
        <v>480</v>
      </c>
      <c r="G43" s="403">
        <v>480</v>
      </c>
      <c r="H43" s="403"/>
      <c r="I43" s="403"/>
      <c r="J43" s="405">
        <v>480</v>
      </c>
      <c r="K43" s="219"/>
      <c r="L43" s="219"/>
      <c r="M43" s="219"/>
      <c r="N43" s="219"/>
      <c r="O43" s="219"/>
    </row>
    <row r="44" spans="1:15" s="17" customFormat="1" ht="12.75">
      <c r="A44" s="18" t="s">
        <v>228</v>
      </c>
      <c r="B44" s="125"/>
      <c r="C44" s="16"/>
      <c r="D44" s="428"/>
      <c r="E44" s="412"/>
      <c r="F44" s="407">
        <v>1786.4</v>
      </c>
      <c r="G44" s="407"/>
      <c r="H44" s="407"/>
      <c r="I44" s="407"/>
      <c r="J44" s="408">
        <v>1786.4</v>
      </c>
      <c r="K44" s="219"/>
      <c r="L44" s="219"/>
      <c r="M44" s="219"/>
      <c r="N44" s="219"/>
      <c r="O44" s="219"/>
    </row>
    <row r="45" spans="1:15" s="17" customFormat="1" ht="12.75">
      <c r="A45" s="113">
        <v>235</v>
      </c>
      <c r="B45" s="384" t="s">
        <v>253</v>
      </c>
      <c r="C45" s="112" t="s">
        <v>254</v>
      </c>
      <c r="D45" s="427">
        <v>50</v>
      </c>
      <c r="E45" s="435">
        <v>25</v>
      </c>
      <c r="F45" s="403">
        <v>1250</v>
      </c>
      <c r="G45" s="403">
        <v>1250</v>
      </c>
      <c r="H45" s="403"/>
      <c r="I45" s="403"/>
      <c r="J45" s="405">
        <v>1250</v>
      </c>
      <c r="K45" s="219"/>
      <c r="L45" s="219"/>
      <c r="M45" s="219"/>
      <c r="N45" s="219"/>
      <c r="O45" s="219"/>
    </row>
    <row r="46" spans="1:15" s="17" customFormat="1" ht="12.75">
      <c r="A46" s="18" t="s">
        <v>255</v>
      </c>
      <c r="B46" s="125"/>
      <c r="C46" s="16"/>
      <c r="D46" s="428"/>
      <c r="E46" s="412"/>
      <c r="F46" s="407">
        <v>1250</v>
      </c>
      <c r="G46" s="407"/>
      <c r="H46" s="407"/>
      <c r="I46" s="407"/>
      <c r="J46" s="408">
        <v>1250</v>
      </c>
      <c r="K46" s="219"/>
      <c r="L46" s="219"/>
      <c r="M46" s="219"/>
      <c r="N46" s="219"/>
      <c r="O46" s="219"/>
    </row>
    <row r="47" spans="1:15" s="17" customFormat="1" ht="12.75">
      <c r="A47" s="113">
        <v>244</v>
      </c>
      <c r="B47" s="384" t="s">
        <v>169</v>
      </c>
      <c r="C47" s="112" t="s">
        <v>256</v>
      </c>
      <c r="D47" s="427">
        <v>42</v>
      </c>
      <c r="E47" s="410">
        <v>300</v>
      </c>
      <c r="F47" s="403">
        <v>12600</v>
      </c>
      <c r="G47" s="403">
        <v>12600</v>
      </c>
      <c r="H47" s="403"/>
      <c r="I47" s="403"/>
      <c r="J47" s="405">
        <v>12600</v>
      </c>
      <c r="K47" s="219"/>
      <c r="L47" s="219"/>
      <c r="M47" s="219"/>
      <c r="N47" s="219"/>
      <c r="O47" s="219"/>
    </row>
    <row r="48" spans="1:15" s="17" customFormat="1" ht="12.75">
      <c r="A48" s="21" t="s">
        <v>259</v>
      </c>
      <c r="B48" s="386"/>
      <c r="C48" s="16"/>
      <c r="D48" s="428"/>
      <c r="E48" s="412"/>
      <c r="F48" s="412">
        <v>12600</v>
      </c>
      <c r="G48" s="412"/>
      <c r="H48" s="412"/>
      <c r="I48" s="412"/>
      <c r="J48" s="413">
        <v>12600</v>
      </c>
      <c r="K48" s="219"/>
      <c r="L48" s="219"/>
      <c r="M48" s="219"/>
      <c r="N48" s="219"/>
      <c r="O48" s="219"/>
    </row>
    <row r="49" spans="1:15" s="17" customFormat="1" ht="12.75">
      <c r="A49" s="113">
        <v>256</v>
      </c>
      <c r="B49" s="384" t="s">
        <v>260</v>
      </c>
      <c r="C49" s="112" t="s">
        <v>273</v>
      </c>
      <c r="D49" s="427">
        <v>17512</v>
      </c>
      <c r="E49" s="410">
        <v>4.6</v>
      </c>
      <c r="F49" s="403">
        <v>80555.2</v>
      </c>
      <c r="G49" s="403">
        <v>80555.2</v>
      </c>
      <c r="H49" s="403"/>
      <c r="I49" s="403"/>
      <c r="J49" s="405">
        <v>80555.2</v>
      </c>
      <c r="K49" s="219"/>
      <c r="L49" s="219"/>
      <c r="M49" s="219"/>
      <c r="N49" s="219"/>
      <c r="O49" s="219"/>
    </row>
    <row r="50" spans="1:15" s="17" customFormat="1" ht="12.75">
      <c r="A50" s="113">
        <v>256</v>
      </c>
      <c r="B50" s="384" t="s">
        <v>260</v>
      </c>
      <c r="C50" s="112" t="s">
        <v>274</v>
      </c>
      <c r="D50" s="427">
        <v>36</v>
      </c>
      <c r="E50" s="410">
        <v>46</v>
      </c>
      <c r="F50" s="403">
        <v>1656</v>
      </c>
      <c r="G50" s="403">
        <v>1656</v>
      </c>
      <c r="H50" s="403"/>
      <c r="I50" s="403"/>
      <c r="J50" s="405">
        <v>1656</v>
      </c>
      <c r="K50" s="219"/>
      <c r="L50" s="219"/>
      <c r="M50" s="219"/>
      <c r="N50" s="219"/>
      <c r="O50" s="219"/>
    </row>
    <row r="51" spans="1:15" s="17" customFormat="1" ht="12.75">
      <c r="A51" s="18" t="s">
        <v>275</v>
      </c>
      <c r="B51" s="125"/>
      <c r="C51" s="16"/>
      <c r="D51" s="428"/>
      <c r="E51" s="412"/>
      <c r="F51" s="407">
        <v>82211.2</v>
      </c>
      <c r="G51" s="407"/>
      <c r="H51" s="407"/>
      <c r="I51" s="407"/>
      <c r="J51" s="408">
        <v>82211.2</v>
      </c>
      <c r="K51" s="219"/>
      <c r="L51" s="219"/>
      <c r="M51" s="219"/>
      <c r="N51" s="219"/>
      <c r="O51" s="219"/>
    </row>
    <row r="52" spans="1:15" s="17" customFormat="1" ht="12.75">
      <c r="A52" s="113">
        <v>262</v>
      </c>
      <c r="B52" s="384"/>
      <c r="C52" s="112" t="s">
        <v>704</v>
      </c>
      <c r="D52" s="427">
        <v>1</v>
      </c>
      <c r="E52" s="410">
        <v>1300</v>
      </c>
      <c r="F52" s="410">
        <v>1300</v>
      </c>
      <c r="G52" s="410">
        <v>1300</v>
      </c>
      <c r="H52" s="410"/>
      <c r="I52" s="410"/>
      <c r="J52" s="411">
        <v>1300</v>
      </c>
      <c r="K52" s="219"/>
      <c r="L52" s="219"/>
      <c r="M52" s="219"/>
      <c r="N52" s="219"/>
      <c r="O52" s="219"/>
    </row>
    <row r="53" spans="1:15" s="17" customFormat="1" ht="12.75">
      <c r="A53" s="18" t="s">
        <v>16</v>
      </c>
      <c r="B53" s="125"/>
      <c r="C53" s="388"/>
      <c r="D53" s="478"/>
      <c r="E53" s="404"/>
      <c r="F53" s="404">
        <v>1300</v>
      </c>
      <c r="G53" s="404"/>
      <c r="H53" s="404"/>
      <c r="I53" s="404"/>
      <c r="J53" s="481">
        <v>1300</v>
      </c>
      <c r="K53" s="219"/>
      <c r="L53" s="219"/>
      <c r="M53" s="219"/>
      <c r="N53" s="219"/>
      <c r="O53" s="219"/>
    </row>
    <row r="54" spans="1:15" s="17" customFormat="1" ht="12.75">
      <c r="A54" s="113">
        <v>275</v>
      </c>
      <c r="B54" s="384" t="s">
        <v>285</v>
      </c>
      <c r="C54" s="112" t="s">
        <v>286</v>
      </c>
      <c r="D54" s="427">
        <v>8</v>
      </c>
      <c r="E54" s="410">
        <v>8.05</v>
      </c>
      <c r="F54" s="403">
        <v>64.4</v>
      </c>
      <c r="G54" s="403">
        <v>64.4</v>
      </c>
      <c r="H54" s="403"/>
      <c r="I54" s="403"/>
      <c r="J54" s="405">
        <v>64.4</v>
      </c>
      <c r="K54" s="219"/>
      <c r="L54" s="219"/>
      <c r="M54" s="219"/>
      <c r="N54" s="219"/>
      <c r="O54" s="219"/>
    </row>
    <row r="55" spans="1:15" s="17" customFormat="1" ht="12.75">
      <c r="A55" s="113">
        <v>275</v>
      </c>
      <c r="B55" s="384" t="s">
        <v>285</v>
      </c>
      <c r="C55" s="112" t="s">
        <v>287</v>
      </c>
      <c r="D55" s="427">
        <v>8</v>
      </c>
      <c r="E55" s="410">
        <v>8.625</v>
      </c>
      <c r="F55" s="403">
        <v>69</v>
      </c>
      <c r="G55" s="403">
        <v>69</v>
      </c>
      <c r="H55" s="403"/>
      <c r="I55" s="403"/>
      <c r="J55" s="405">
        <v>69</v>
      </c>
      <c r="K55" s="219"/>
      <c r="L55" s="219"/>
      <c r="M55" s="219"/>
      <c r="N55" s="219"/>
      <c r="O55" s="219"/>
    </row>
    <row r="56" spans="1:15" s="17" customFormat="1" ht="12.75">
      <c r="A56" s="113">
        <v>275</v>
      </c>
      <c r="B56" s="384" t="s">
        <v>285</v>
      </c>
      <c r="C56" s="112" t="s">
        <v>288</v>
      </c>
      <c r="D56" s="427">
        <v>8</v>
      </c>
      <c r="E56" s="410">
        <v>14.95</v>
      </c>
      <c r="F56" s="403">
        <v>119.6</v>
      </c>
      <c r="G56" s="403">
        <v>119.6</v>
      </c>
      <c r="H56" s="403"/>
      <c r="I56" s="403"/>
      <c r="J56" s="405">
        <v>119.6</v>
      </c>
      <c r="K56" s="219"/>
      <c r="L56" s="219"/>
      <c r="M56" s="219"/>
      <c r="N56" s="219"/>
      <c r="O56" s="219"/>
    </row>
    <row r="57" spans="1:15" s="17" customFormat="1" ht="12.75">
      <c r="A57" s="113">
        <v>275</v>
      </c>
      <c r="B57" s="384" t="s">
        <v>169</v>
      </c>
      <c r="C57" s="112" t="s">
        <v>289</v>
      </c>
      <c r="D57" s="427">
        <v>6</v>
      </c>
      <c r="E57" s="410">
        <v>132.25</v>
      </c>
      <c r="F57" s="403">
        <v>793.5</v>
      </c>
      <c r="G57" s="403">
        <v>793.5</v>
      </c>
      <c r="H57" s="403"/>
      <c r="I57" s="403"/>
      <c r="J57" s="405">
        <v>793.5</v>
      </c>
      <c r="K57" s="219"/>
      <c r="L57" s="219"/>
      <c r="M57" s="219"/>
      <c r="N57" s="219"/>
      <c r="O57" s="219"/>
    </row>
    <row r="58" spans="1:15" s="17" customFormat="1" ht="12.75">
      <c r="A58" s="113">
        <v>275</v>
      </c>
      <c r="B58" s="384" t="s">
        <v>285</v>
      </c>
      <c r="C58" s="112" t="s">
        <v>291</v>
      </c>
      <c r="D58" s="427">
        <v>15</v>
      </c>
      <c r="E58" s="410">
        <v>11.5</v>
      </c>
      <c r="F58" s="403">
        <v>172.5</v>
      </c>
      <c r="G58" s="403">
        <v>172.5</v>
      </c>
      <c r="H58" s="403"/>
      <c r="I58" s="403"/>
      <c r="J58" s="405">
        <v>172.5</v>
      </c>
      <c r="K58" s="219"/>
      <c r="L58" s="219"/>
      <c r="M58" s="219"/>
      <c r="N58" s="219"/>
      <c r="O58" s="219"/>
    </row>
    <row r="59" spans="1:15" s="17" customFormat="1" ht="12.75">
      <c r="A59" s="113">
        <v>275</v>
      </c>
      <c r="B59" s="384" t="s">
        <v>285</v>
      </c>
      <c r="C59" s="112" t="s">
        <v>292</v>
      </c>
      <c r="D59" s="427">
        <v>8</v>
      </c>
      <c r="E59" s="410">
        <v>4.025</v>
      </c>
      <c r="F59" s="403">
        <v>32.2</v>
      </c>
      <c r="G59" s="403">
        <v>32.2</v>
      </c>
      <c r="H59" s="403"/>
      <c r="I59" s="403"/>
      <c r="J59" s="405">
        <v>32.2</v>
      </c>
      <c r="K59" s="219"/>
      <c r="L59" s="219"/>
      <c r="M59" s="219"/>
      <c r="N59" s="219"/>
      <c r="O59" s="219"/>
    </row>
    <row r="60" spans="1:15" s="17" customFormat="1" ht="12.75">
      <c r="A60" s="21" t="s">
        <v>294</v>
      </c>
      <c r="B60" s="386"/>
      <c r="C60" s="16"/>
      <c r="D60" s="428"/>
      <c r="E60" s="412"/>
      <c r="F60" s="407">
        <v>1251.2</v>
      </c>
      <c r="G60" s="407"/>
      <c r="H60" s="407"/>
      <c r="I60" s="407"/>
      <c r="J60" s="408">
        <v>1251.2</v>
      </c>
      <c r="K60" s="219"/>
      <c r="L60" s="219"/>
      <c r="M60" s="219"/>
      <c r="N60" s="219"/>
      <c r="O60" s="219"/>
    </row>
    <row r="61" spans="1:15" s="17" customFormat="1" ht="12.75">
      <c r="A61" s="113">
        <v>291</v>
      </c>
      <c r="B61" s="384" t="s">
        <v>285</v>
      </c>
      <c r="C61" s="112" t="s">
        <v>298</v>
      </c>
      <c r="D61" s="427">
        <v>48</v>
      </c>
      <c r="E61" s="410">
        <v>6.325</v>
      </c>
      <c r="F61" s="403">
        <v>303.6</v>
      </c>
      <c r="G61" s="403">
        <v>303.6</v>
      </c>
      <c r="H61" s="403"/>
      <c r="I61" s="403"/>
      <c r="J61" s="405">
        <v>303.6</v>
      </c>
      <c r="K61" s="219"/>
      <c r="L61" s="219"/>
      <c r="M61" s="219"/>
      <c r="N61" s="219"/>
      <c r="O61" s="219"/>
    </row>
    <row r="62" spans="1:15" s="17" customFormat="1" ht="12.75">
      <c r="A62" s="113">
        <v>291</v>
      </c>
      <c r="B62" s="384" t="s">
        <v>285</v>
      </c>
      <c r="C62" s="112" t="s">
        <v>299</v>
      </c>
      <c r="D62" s="427">
        <v>20</v>
      </c>
      <c r="E62" s="410">
        <v>8.05</v>
      </c>
      <c r="F62" s="403">
        <v>161</v>
      </c>
      <c r="G62" s="403">
        <v>161</v>
      </c>
      <c r="H62" s="403"/>
      <c r="I62" s="403"/>
      <c r="J62" s="405">
        <v>161</v>
      </c>
      <c r="K62" s="219"/>
      <c r="L62" s="219"/>
      <c r="M62" s="219"/>
      <c r="N62" s="219"/>
      <c r="O62" s="219"/>
    </row>
    <row r="63" spans="1:15" s="17" customFormat="1" ht="12.75">
      <c r="A63" s="113">
        <v>291</v>
      </c>
      <c r="B63" s="384" t="s">
        <v>260</v>
      </c>
      <c r="C63" s="112" t="s">
        <v>262</v>
      </c>
      <c r="D63" s="427">
        <v>24</v>
      </c>
      <c r="E63" s="410">
        <v>6.9</v>
      </c>
      <c r="F63" s="403">
        <v>165.6</v>
      </c>
      <c r="G63" s="403">
        <v>165.6</v>
      </c>
      <c r="H63" s="403"/>
      <c r="I63" s="403"/>
      <c r="J63" s="405">
        <v>165.6</v>
      </c>
      <c r="K63" s="219"/>
      <c r="L63" s="219"/>
      <c r="M63" s="219"/>
      <c r="N63" s="219"/>
      <c r="O63" s="219"/>
    </row>
    <row r="64" spans="1:15" s="17" customFormat="1" ht="12.75">
      <c r="A64" s="113">
        <v>291</v>
      </c>
      <c r="B64" s="384" t="s">
        <v>300</v>
      </c>
      <c r="C64" s="112" t="s">
        <v>301</v>
      </c>
      <c r="D64" s="427">
        <v>54</v>
      </c>
      <c r="E64" s="410">
        <v>5.75</v>
      </c>
      <c r="F64" s="403">
        <v>310.5</v>
      </c>
      <c r="G64" s="403">
        <v>310.5</v>
      </c>
      <c r="H64" s="403"/>
      <c r="I64" s="403"/>
      <c r="J64" s="405">
        <v>310.5</v>
      </c>
      <c r="K64" s="219"/>
      <c r="L64" s="219"/>
      <c r="M64" s="219"/>
      <c r="N64" s="219"/>
      <c r="O64" s="219"/>
    </row>
    <row r="65" spans="1:15" s="17" customFormat="1" ht="12.75">
      <c r="A65" s="113">
        <v>291</v>
      </c>
      <c r="B65" s="384" t="s">
        <v>285</v>
      </c>
      <c r="C65" s="112" t="s">
        <v>302</v>
      </c>
      <c r="D65" s="427">
        <v>24</v>
      </c>
      <c r="E65" s="410">
        <v>11.5</v>
      </c>
      <c r="F65" s="403">
        <v>276</v>
      </c>
      <c r="G65" s="403">
        <v>276</v>
      </c>
      <c r="H65" s="403"/>
      <c r="I65" s="403"/>
      <c r="J65" s="405">
        <v>276</v>
      </c>
      <c r="K65" s="219"/>
      <c r="L65" s="219"/>
      <c r="M65" s="219"/>
      <c r="N65" s="219"/>
      <c r="O65" s="219"/>
    </row>
    <row r="66" spans="1:15" s="17" customFormat="1" ht="12.75">
      <c r="A66" s="113">
        <v>291</v>
      </c>
      <c r="B66" s="384" t="s">
        <v>285</v>
      </c>
      <c r="C66" s="112" t="s">
        <v>303</v>
      </c>
      <c r="D66" s="427">
        <v>24</v>
      </c>
      <c r="E66" s="410">
        <v>6.9</v>
      </c>
      <c r="F66" s="403">
        <v>165.6</v>
      </c>
      <c r="G66" s="403">
        <v>165.6</v>
      </c>
      <c r="H66" s="403"/>
      <c r="I66" s="403"/>
      <c r="J66" s="405">
        <v>165.6</v>
      </c>
      <c r="K66" s="219"/>
      <c r="L66" s="219"/>
      <c r="M66" s="219"/>
      <c r="N66" s="219"/>
      <c r="O66" s="219"/>
    </row>
    <row r="67" spans="1:15" s="17" customFormat="1" ht="12.75">
      <c r="A67" s="113">
        <v>291</v>
      </c>
      <c r="B67" s="384" t="s">
        <v>285</v>
      </c>
      <c r="C67" s="112" t="s">
        <v>304</v>
      </c>
      <c r="D67" s="427">
        <v>20</v>
      </c>
      <c r="E67" s="410">
        <v>12.65</v>
      </c>
      <c r="F67" s="403">
        <v>253</v>
      </c>
      <c r="G67" s="403">
        <v>253</v>
      </c>
      <c r="H67" s="403"/>
      <c r="I67" s="403"/>
      <c r="J67" s="405">
        <v>253</v>
      </c>
      <c r="K67" s="219"/>
      <c r="L67" s="219"/>
      <c r="M67" s="219"/>
      <c r="N67" s="219"/>
      <c r="O67" s="219"/>
    </row>
    <row r="68" spans="1:15" s="17" customFormat="1" ht="12.75">
      <c r="A68" s="113">
        <v>291</v>
      </c>
      <c r="B68" s="384" t="s">
        <v>285</v>
      </c>
      <c r="C68" s="112" t="s">
        <v>305</v>
      </c>
      <c r="D68" s="427">
        <v>60</v>
      </c>
      <c r="E68" s="410">
        <v>3.45</v>
      </c>
      <c r="F68" s="403">
        <v>207</v>
      </c>
      <c r="G68" s="403">
        <v>207</v>
      </c>
      <c r="H68" s="403"/>
      <c r="I68" s="403"/>
      <c r="J68" s="405">
        <v>207</v>
      </c>
      <c r="K68" s="219"/>
      <c r="L68" s="219"/>
      <c r="M68" s="219"/>
      <c r="N68" s="219"/>
      <c r="O68" s="219"/>
    </row>
    <row r="69" spans="1:15" s="17" customFormat="1" ht="12.75">
      <c r="A69" s="113">
        <v>291</v>
      </c>
      <c r="B69" s="384" t="s">
        <v>285</v>
      </c>
      <c r="C69" s="112" t="s">
        <v>306</v>
      </c>
      <c r="D69" s="427">
        <v>22</v>
      </c>
      <c r="E69" s="410">
        <v>5.75</v>
      </c>
      <c r="F69" s="403">
        <v>126.5</v>
      </c>
      <c r="G69" s="403">
        <v>126.5</v>
      </c>
      <c r="H69" s="403"/>
      <c r="I69" s="403"/>
      <c r="J69" s="405">
        <v>126.5</v>
      </c>
      <c r="K69" s="219"/>
      <c r="L69" s="219"/>
      <c r="M69" s="219"/>
      <c r="N69" s="219"/>
      <c r="O69" s="219"/>
    </row>
    <row r="70" spans="1:15" s="17" customFormat="1" ht="12.75">
      <c r="A70" s="113">
        <v>291</v>
      </c>
      <c r="B70" s="384" t="s">
        <v>285</v>
      </c>
      <c r="C70" s="112" t="s">
        <v>307</v>
      </c>
      <c r="D70" s="427">
        <v>54</v>
      </c>
      <c r="E70" s="410">
        <v>5.175</v>
      </c>
      <c r="F70" s="403">
        <v>279.45</v>
      </c>
      <c r="G70" s="403">
        <v>279.45</v>
      </c>
      <c r="H70" s="403"/>
      <c r="I70" s="403"/>
      <c r="J70" s="405">
        <v>279.45</v>
      </c>
      <c r="K70" s="219"/>
      <c r="L70" s="219"/>
      <c r="M70" s="219"/>
      <c r="N70" s="219"/>
      <c r="O70" s="219"/>
    </row>
    <row r="71" spans="1:15" s="17" customFormat="1" ht="12.75">
      <c r="A71" s="21" t="s">
        <v>308</v>
      </c>
      <c r="B71" s="386"/>
      <c r="C71" s="16"/>
      <c r="D71" s="428"/>
      <c r="E71" s="412"/>
      <c r="F71" s="407">
        <v>2248.25</v>
      </c>
      <c r="G71" s="407"/>
      <c r="H71" s="407"/>
      <c r="I71" s="407"/>
      <c r="J71" s="408">
        <v>2248.25</v>
      </c>
      <c r="K71" s="219"/>
      <c r="L71" s="219"/>
      <c r="M71" s="219"/>
      <c r="N71" s="219"/>
      <c r="O71" s="219"/>
    </row>
    <row r="72" spans="1:15" s="17" customFormat="1" ht="12.75">
      <c r="A72" s="113">
        <v>292</v>
      </c>
      <c r="B72" s="384" t="s">
        <v>309</v>
      </c>
      <c r="C72" s="112" t="s">
        <v>310</v>
      </c>
      <c r="D72" s="427">
        <v>6</v>
      </c>
      <c r="E72" s="419">
        <v>39.1</v>
      </c>
      <c r="F72" s="403">
        <v>234.6</v>
      </c>
      <c r="G72" s="403">
        <v>234.6</v>
      </c>
      <c r="H72" s="403"/>
      <c r="I72" s="403"/>
      <c r="J72" s="405">
        <v>234.6</v>
      </c>
      <c r="K72" s="219"/>
      <c r="L72" s="219"/>
      <c r="M72" s="219"/>
      <c r="N72" s="219"/>
      <c r="O72" s="219"/>
    </row>
    <row r="73" spans="1:15" s="17" customFormat="1" ht="12.75">
      <c r="A73" s="113">
        <v>292</v>
      </c>
      <c r="B73" s="384" t="s">
        <v>309</v>
      </c>
      <c r="C73" s="112" t="s">
        <v>314</v>
      </c>
      <c r="D73" s="427">
        <v>24</v>
      </c>
      <c r="E73" s="419">
        <v>2.8175</v>
      </c>
      <c r="F73" s="403">
        <v>67.62</v>
      </c>
      <c r="G73" s="403">
        <v>67.62</v>
      </c>
      <c r="H73" s="403"/>
      <c r="I73" s="403"/>
      <c r="J73" s="405">
        <v>67.62</v>
      </c>
      <c r="K73" s="219"/>
      <c r="L73" s="219"/>
      <c r="M73" s="219"/>
      <c r="N73" s="219"/>
      <c r="O73" s="219"/>
    </row>
    <row r="74" spans="1:15" s="17" customFormat="1" ht="12.75">
      <c r="A74" s="113">
        <v>292</v>
      </c>
      <c r="B74" s="384" t="s">
        <v>309</v>
      </c>
      <c r="C74" s="112" t="s">
        <v>315</v>
      </c>
      <c r="D74" s="427">
        <v>6</v>
      </c>
      <c r="E74" s="419">
        <v>20.125</v>
      </c>
      <c r="F74" s="403">
        <v>120.75</v>
      </c>
      <c r="G74" s="403">
        <v>120.75</v>
      </c>
      <c r="H74" s="403"/>
      <c r="I74" s="403"/>
      <c r="J74" s="405">
        <v>120.75</v>
      </c>
      <c r="K74" s="219"/>
      <c r="L74" s="219"/>
      <c r="M74" s="219"/>
      <c r="N74" s="219"/>
      <c r="O74" s="219"/>
    </row>
    <row r="75" spans="1:15" s="17" customFormat="1" ht="12.75">
      <c r="A75" s="113">
        <v>292</v>
      </c>
      <c r="B75" s="384" t="s">
        <v>309</v>
      </c>
      <c r="C75" s="112" t="s">
        <v>317</v>
      </c>
      <c r="D75" s="427">
        <v>6</v>
      </c>
      <c r="E75" s="419">
        <v>13.616</v>
      </c>
      <c r="F75" s="403">
        <v>81.696</v>
      </c>
      <c r="G75" s="403">
        <v>81.696</v>
      </c>
      <c r="H75" s="403"/>
      <c r="I75" s="403"/>
      <c r="J75" s="405">
        <v>81.696</v>
      </c>
      <c r="K75" s="219"/>
      <c r="L75" s="219"/>
      <c r="M75" s="219"/>
      <c r="N75" s="219"/>
      <c r="O75" s="219"/>
    </row>
    <row r="76" spans="1:15" s="17" customFormat="1" ht="12.75">
      <c r="A76" s="113">
        <v>292</v>
      </c>
      <c r="B76" s="384" t="s">
        <v>328</v>
      </c>
      <c r="C76" s="112" t="s">
        <v>329</v>
      </c>
      <c r="D76" s="427">
        <v>2</v>
      </c>
      <c r="E76" s="419">
        <v>39.721</v>
      </c>
      <c r="F76" s="403">
        <v>79.442</v>
      </c>
      <c r="G76" s="403">
        <v>79.442</v>
      </c>
      <c r="H76" s="403"/>
      <c r="I76" s="403"/>
      <c r="J76" s="405">
        <v>79.442</v>
      </c>
      <c r="K76" s="219"/>
      <c r="L76" s="219"/>
      <c r="M76" s="219"/>
      <c r="N76" s="219"/>
      <c r="O76" s="219"/>
    </row>
    <row r="77" spans="1:15" s="17" customFormat="1" ht="24">
      <c r="A77" s="113">
        <v>292</v>
      </c>
      <c r="B77" s="384" t="s">
        <v>309</v>
      </c>
      <c r="C77" s="112" t="s">
        <v>330</v>
      </c>
      <c r="D77" s="427">
        <v>36</v>
      </c>
      <c r="E77" s="419">
        <v>15.525</v>
      </c>
      <c r="F77" s="403">
        <v>558.9</v>
      </c>
      <c r="G77" s="403">
        <v>558.9</v>
      </c>
      <c r="H77" s="403"/>
      <c r="I77" s="403"/>
      <c r="J77" s="405">
        <v>558.9</v>
      </c>
      <c r="K77" s="219"/>
      <c r="L77" s="219"/>
      <c r="M77" s="219"/>
      <c r="N77" s="219"/>
      <c r="O77" s="219"/>
    </row>
    <row r="78" spans="1:15" s="17" customFormat="1" ht="12.75">
      <c r="A78" s="113">
        <v>292</v>
      </c>
      <c r="B78" s="384" t="s">
        <v>309</v>
      </c>
      <c r="C78" s="112" t="s">
        <v>331</v>
      </c>
      <c r="D78" s="427">
        <v>36</v>
      </c>
      <c r="E78" s="419">
        <v>27.0825</v>
      </c>
      <c r="F78" s="403">
        <v>974.97</v>
      </c>
      <c r="G78" s="403">
        <v>974.97</v>
      </c>
      <c r="H78" s="403"/>
      <c r="I78" s="403"/>
      <c r="J78" s="405">
        <v>974.97</v>
      </c>
      <c r="K78" s="219"/>
      <c r="L78" s="219"/>
      <c r="M78" s="219"/>
      <c r="N78" s="219"/>
      <c r="O78" s="219"/>
    </row>
    <row r="79" spans="1:15" s="17" customFormat="1" ht="12.75">
      <c r="A79" s="113">
        <v>292</v>
      </c>
      <c r="B79" s="384" t="s">
        <v>309</v>
      </c>
      <c r="C79" s="112" t="s">
        <v>333</v>
      </c>
      <c r="D79" s="427">
        <v>18</v>
      </c>
      <c r="E79" s="419">
        <v>24.529499999999995</v>
      </c>
      <c r="F79" s="403">
        <v>441.5309999999999</v>
      </c>
      <c r="G79" s="403">
        <v>441.5309999999999</v>
      </c>
      <c r="H79" s="403"/>
      <c r="I79" s="403"/>
      <c r="J79" s="405">
        <v>441.5309999999999</v>
      </c>
      <c r="K79" s="219"/>
      <c r="L79" s="219"/>
      <c r="M79" s="219"/>
      <c r="N79" s="219"/>
      <c r="O79" s="219"/>
    </row>
    <row r="80" spans="1:15" s="17" customFormat="1" ht="12.75">
      <c r="A80" s="113">
        <v>292</v>
      </c>
      <c r="B80" s="384" t="s">
        <v>334</v>
      </c>
      <c r="C80" s="112" t="s">
        <v>335</v>
      </c>
      <c r="D80" s="427">
        <v>2</v>
      </c>
      <c r="E80" s="419">
        <v>86.25</v>
      </c>
      <c r="F80" s="403">
        <v>172.5</v>
      </c>
      <c r="G80" s="403">
        <v>172.5</v>
      </c>
      <c r="H80" s="403"/>
      <c r="I80" s="403"/>
      <c r="J80" s="405">
        <v>172.5</v>
      </c>
      <c r="K80" s="219"/>
      <c r="L80" s="219"/>
      <c r="M80" s="219"/>
      <c r="N80" s="219"/>
      <c r="O80" s="219"/>
    </row>
    <row r="81" spans="1:15" s="17" customFormat="1" ht="12.75">
      <c r="A81" s="113">
        <v>292</v>
      </c>
      <c r="B81" s="384" t="s">
        <v>334</v>
      </c>
      <c r="C81" s="112" t="s">
        <v>336</v>
      </c>
      <c r="D81" s="427">
        <v>2</v>
      </c>
      <c r="E81" s="419">
        <v>62.1</v>
      </c>
      <c r="F81" s="403">
        <v>124.2</v>
      </c>
      <c r="G81" s="403">
        <v>124.2</v>
      </c>
      <c r="H81" s="403"/>
      <c r="I81" s="403"/>
      <c r="J81" s="405">
        <v>124.2</v>
      </c>
      <c r="K81" s="219"/>
      <c r="L81" s="219"/>
      <c r="M81" s="219"/>
      <c r="N81" s="219"/>
      <c r="O81" s="219"/>
    </row>
    <row r="82" spans="1:15" s="17" customFormat="1" ht="12.75">
      <c r="A82" s="113">
        <v>292</v>
      </c>
      <c r="B82" s="384" t="s">
        <v>334</v>
      </c>
      <c r="C82" s="112" t="s">
        <v>337</v>
      </c>
      <c r="D82" s="427">
        <v>1</v>
      </c>
      <c r="E82" s="419">
        <v>62.1</v>
      </c>
      <c r="F82" s="403">
        <v>62.1</v>
      </c>
      <c r="G82" s="403">
        <v>62.1</v>
      </c>
      <c r="H82" s="403"/>
      <c r="I82" s="403"/>
      <c r="J82" s="405">
        <v>62.1</v>
      </c>
      <c r="K82" s="219"/>
      <c r="L82" s="219"/>
      <c r="M82" s="219"/>
      <c r="N82" s="219"/>
      <c r="O82" s="219"/>
    </row>
    <row r="83" spans="1:15" s="17" customFormat="1" ht="12.75">
      <c r="A83" s="113">
        <v>292</v>
      </c>
      <c r="B83" s="384" t="s">
        <v>334</v>
      </c>
      <c r="C83" s="112" t="s">
        <v>338</v>
      </c>
      <c r="D83" s="427">
        <v>1</v>
      </c>
      <c r="E83" s="419">
        <v>62.1</v>
      </c>
      <c r="F83" s="403">
        <v>62.1</v>
      </c>
      <c r="G83" s="403">
        <v>62.1</v>
      </c>
      <c r="H83" s="403"/>
      <c r="I83" s="403"/>
      <c r="J83" s="405">
        <v>62.1</v>
      </c>
      <c r="K83" s="219"/>
      <c r="L83" s="219"/>
      <c r="M83" s="219"/>
      <c r="N83" s="219"/>
      <c r="O83" s="219"/>
    </row>
    <row r="84" spans="1:15" s="17" customFormat="1" ht="12.75">
      <c r="A84" s="113">
        <v>292</v>
      </c>
      <c r="B84" s="384" t="s">
        <v>340</v>
      </c>
      <c r="C84" s="112" t="s">
        <v>341</v>
      </c>
      <c r="D84" s="427">
        <v>4</v>
      </c>
      <c r="E84" s="419">
        <v>10.925</v>
      </c>
      <c r="F84" s="403">
        <v>43.7</v>
      </c>
      <c r="G84" s="403">
        <v>43.7</v>
      </c>
      <c r="H84" s="403"/>
      <c r="I84" s="403"/>
      <c r="J84" s="405">
        <v>43.7</v>
      </c>
      <c r="K84" s="219"/>
      <c r="L84" s="219"/>
      <c r="M84" s="219"/>
      <c r="N84" s="219"/>
      <c r="O84" s="219"/>
    </row>
    <row r="85" spans="1:15" s="17" customFormat="1" ht="12.75">
      <c r="A85" s="113">
        <v>292</v>
      </c>
      <c r="B85" s="384" t="s">
        <v>340</v>
      </c>
      <c r="C85" s="112" t="s">
        <v>344</v>
      </c>
      <c r="D85" s="427">
        <v>5</v>
      </c>
      <c r="E85" s="419">
        <v>9.2</v>
      </c>
      <c r="F85" s="403">
        <v>46</v>
      </c>
      <c r="G85" s="403">
        <v>46</v>
      </c>
      <c r="H85" s="403"/>
      <c r="I85" s="403"/>
      <c r="J85" s="405">
        <v>46</v>
      </c>
      <c r="K85" s="219"/>
      <c r="L85" s="219"/>
      <c r="M85" s="219"/>
      <c r="N85" s="219"/>
      <c r="O85" s="219"/>
    </row>
    <row r="86" spans="1:15" s="17" customFormat="1" ht="12.75">
      <c r="A86" s="113">
        <v>292</v>
      </c>
      <c r="B86" s="394" t="s">
        <v>340</v>
      </c>
      <c r="C86" s="112" t="s">
        <v>349</v>
      </c>
      <c r="D86" s="427">
        <v>12</v>
      </c>
      <c r="E86" s="419">
        <v>1.817</v>
      </c>
      <c r="F86" s="403">
        <v>21.804</v>
      </c>
      <c r="G86" s="403">
        <v>21.804</v>
      </c>
      <c r="H86" s="403"/>
      <c r="I86" s="403"/>
      <c r="J86" s="405">
        <v>21.804</v>
      </c>
      <c r="K86" s="219"/>
      <c r="L86" s="219"/>
      <c r="M86" s="219"/>
      <c r="N86" s="219"/>
      <c r="O86" s="219"/>
    </row>
    <row r="87" spans="1:15" s="17" customFormat="1" ht="12.75">
      <c r="A87" s="113">
        <v>292</v>
      </c>
      <c r="B87" s="394" t="s">
        <v>350</v>
      </c>
      <c r="C87" s="112" t="s">
        <v>351</v>
      </c>
      <c r="D87" s="427">
        <v>12</v>
      </c>
      <c r="E87" s="419">
        <v>13.040999999999999</v>
      </c>
      <c r="F87" s="403">
        <v>156.492</v>
      </c>
      <c r="G87" s="403">
        <v>156.492</v>
      </c>
      <c r="H87" s="403"/>
      <c r="I87" s="403"/>
      <c r="J87" s="405">
        <v>156.492</v>
      </c>
      <c r="K87" s="219"/>
      <c r="L87" s="219"/>
      <c r="M87" s="219"/>
      <c r="N87" s="219"/>
      <c r="O87" s="219"/>
    </row>
    <row r="88" spans="1:15" s="17" customFormat="1" ht="12.75">
      <c r="A88" s="113">
        <v>292</v>
      </c>
      <c r="B88" s="394" t="s">
        <v>340</v>
      </c>
      <c r="C88" s="112" t="s">
        <v>353</v>
      </c>
      <c r="D88" s="427">
        <v>12</v>
      </c>
      <c r="E88" s="419">
        <v>1.5869999999999997</v>
      </c>
      <c r="F88" s="403">
        <v>19.043999999999997</v>
      </c>
      <c r="G88" s="403">
        <v>19.043999999999997</v>
      </c>
      <c r="H88" s="403"/>
      <c r="I88" s="403"/>
      <c r="J88" s="405">
        <v>19.043999999999997</v>
      </c>
      <c r="K88" s="219"/>
      <c r="L88" s="219"/>
      <c r="M88" s="219"/>
      <c r="N88" s="219"/>
      <c r="O88" s="219"/>
    </row>
    <row r="89" spans="1:15" s="17" customFormat="1" ht="24">
      <c r="A89" s="113">
        <v>292</v>
      </c>
      <c r="B89" s="394" t="s">
        <v>347</v>
      </c>
      <c r="C89" s="112" t="s">
        <v>356</v>
      </c>
      <c r="D89" s="427">
        <v>24</v>
      </c>
      <c r="E89" s="419">
        <v>9.2</v>
      </c>
      <c r="F89" s="403">
        <v>220.8</v>
      </c>
      <c r="G89" s="403">
        <v>220.8</v>
      </c>
      <c r="H89" s="403"/>
      <c r="I89" s="403"/>
      <c r="J89" s="405">
        <v>220.8</v>
      </c>
      <c r="K89" s="219"/>
      <c r="L89" s="219"/>
      <c r="M89" s="219"/>
      <c r="N89" s="219"/>
      <c r="O89" s="219"/>
    </row>
    <row r="90" spans="1:15" s="17" customFormat="1" ht="12.75">
      <c r="A90" s="113">
        <v>292</v>
      </c>
      <c r="B90" s="394" t="s">
        <v>347</v>
      </c>
      <c r="C90" s="112" t="s">
        <v>357</v>
      </c>
      <c r="D90" s="427">
        <v>36</v>
      </c>
      <c r="E90" s="419">
        <v>8.7745</v>
      </c>
      <c r="F90" s="403">
        <v>315.882</v>
      </c>
      <c r="G90" s="403">
        <v>315.882</v>
      </c>
      <c r="H90" s="403"/>
      <c r="I90" s="403"/>
      <c r="J90" s="405">
        <v>315.882</v>
      </c>
      <c r="K90" s="219"/>
      <c r="L90" s="219"/>
      <c r="M90" s="219"/>
      <c r="N90" s="219"/>
      <c r="O90" s="219"/>
    </row>
    <row r="91" spans="1:15" s="17" customFormat="1" ht="12.75">
      <c r="A91" s="113">
        <v>292</v>
      </c>
      <c r="B91" s="394" t="s">
        <v>347</v>
      </c>
      <c r="C91" s="112" t="s">
        <v>360</v>
      </c>
      <c r="D91" s="427">
        <v>8</v>
      </c>
      <c r="E91" s="419">
        <v>6.095</v>
      </c>
      <c r="F91" s="403">
        <v>48.76</v>
      </c>
      <c r="G91" s="403">
        <v>48.76</v>
      </c>
      <c r="H91" s="403"/>
      <c r="I91" s="403"/>
      <c r="J91" s="405">
        <v>48.76</v>
      </c>
      <c r="K91" s="219"/>
      <c r="L91" s="219"/>
      <c r="M91" s="219"/>
      <c r="N91" s="219"/>
      <c r="O91" s="219"/>
    </row>
    <row r="92" spans="1:15" s="17" customFormat="1" ht="24">
      <c r="A92" s="113">
        <v>292</v>
      </c>
      <c r="B92" s="394" t="s">
        <v>347</v>
      </c>
      <c r="C92" s="112" t="s">
        <v>364</v>
      </c>
      <c r="D92" s="427">
        <v>48</v>
      </c>
      <c r="E92" s="419">
        <v>1.3915</v>
      </c>
      <c r="F92" s="403">
        <v>66.792</v>
      </c>
      <c r="G92" s="403">
        <v>66.792</v>
      </c>
      <c r="H92" s="403"/>
      <c r="I92" s="403"/>
      <c r="J92" s="405">
        <v>66.792</v>
      </c>
      <c r="K92" s="219"/>
      <c r="L92" s="219"/>
      <c r="M92" s="219"/>
      <c r="N92" s="219"/>
      <c r="O92" s="219"/>
    </row>
    <row r="93" spans="1:15" s="17" customFormat="1" ht="12.75">
      <c r="A93" s="113">
        <v>292</v>
      </c>
      <c r="B93" s="384" t="s">
        <v>248</v>
      </c>
      <c r="C93" s="112" t="s">
        <v>365</v>
      </c>
      <c r="D93" s="427">
        <v>1</v>
      </c>
      <c r="E93" s="419">
        <v>159.6775</v>
      </c>
      <c r="F93" s="403">
        <v>159.6775</v>
      </c>
      <c r="G93" s="403">
        <v>159.6775</v>
      </c>
      <c r="H93" s="403"/>
      <c r="I93" s="403"/>
      <c r="J93" s="405">
        <v>159.6775</v>
      </c>
      <c r="K93" s="219"/>
      <c r="L93" s="219"/>
      <c r="M93" s="219"/>
      <c r="N93" s="219"/>
      <c r="O93" s="219"/>
    </row>
    <row r="94" spans="1:15" s="17" customFormat="1" ht="12.75">
      <c r="A94" s="113">
        <v>292</v>
      </c>
      <c r="B94" s="384" t="s">
        <v>367</v>
      </c>
      <c r="C94" s="112" t="s">
        <v>368</v>
      </c>
      <c r="D94" s="427">
        <v>9</v>
      </c>
      <c r="E94" s="419">
        <v>42.55</v>
      </c>
      <c r="F94" s="403">
        <v>382.95</v>
      </c>
      <c r="G94" s="403">
        <v>382.95</v>
      </c>
      <c r="H94" s="403"/>
      <c r="I94" s="403"/>
      <c r="J94" s="405">
        <v>382.95</v>
      </c>
      <c r="K94" s="219"/>
      <c r="L94" s="219"/>
      <c r="M94" s="219"/>
      <c r="N94" s="219"/>
      <c r="O94" s="219"/>
    </row>
    <row r="95" spans="1:15" s="17" customFormat="1" ht="12.75">
      <c r="A95" s="113">
        <v>292</v>
      </c>
      <c r="B95" s="394" t="s">
        <v>347</v>
      </c>
      <c r="C95" s="112" t="s">
        <v>374</v>
      </c>
      <c r="D95" s="427">
        <v>18</v>
      </c>
      <c r="E95" s="419">
        <v>1.1844999999999999</v>
      </c>
      <c r="F95" s="403">
        <v>21.320999999999998</v>
      </c>
      <c r="G95" s="403">
        <v>21.320999999999998</v>
      </c>
      <c r="H95" s="403"/>
      <c r="I95" s="403"/>
      <c r="J95" s="405">
        <v>21.320999999999998</v>
      </c>
      <c r="K95" s="219"/>
      <c r="L95" s="219"/>
      <c r="M95" s="219"/>
      <c r="N95" s="219"/>
      <c r="O95" s="219"/>
    </row>
    <row r="96" spans="1:15" s="17" customFormat="1" ht="12.75">
      <c r="A96" s="113">
        <v>292</v>
      </c>
      <c r="B96" s="394" t="s">
        <v>347</v>
      </c>
      <c r="C96" s="112" t="s">
        <v>376</v>
      </c>
      <c r="D96" s="427">
        <v>2</v>
      </c>
      <c r="E96" s="419">
        <v>14.375</v>
      </c>
      <c r="F96" s="403">
        <v>28.75</v>
      </c>
      <c r="G96" s="403">
        <v>28.75</v>
      </c>
      <c r="H96" s="403"/>
      <c r="I96" s="403"/>
      <c r="J96" s="405">
        <v>28.75</v>
      </c>
      <c r="K96" s="219"/>
      <c r="L96" s="219"/>
      <c r="M96" s="219"/>
      <c r="N96" s="219"/>
      <c r="O96" s="219"/>
    </row>
    <row r="97" spans="1:15" s="17" customFormat="1" ht="24">
      <c r="A97" s="113">
        <v>292</v>
      </c>
      <c r="B97" s="394" t="s">
        <v>347</v>
      </c>
      <c r="C97" s="112" t="s">
        <v>377</v>
      </c>
      <c r="D97" s="427">
        <v>12</v>
      </c>
      <c r="E97" s="419">
        <v>3.2429999999999994</v>
      </c>
      <c r="F97" s="403">
        <v>38.916</v>
      </c>
      <c r="G97" s="403">
        <v>38.916</v>
      </c>
      <c r="H97" s="403"/>
      <c r="I97" s="403"/>
      <c r="J97" s="405">
        <v>38.916</v>
      </c>
      <c r="K97" s="219"/>
      <c r="L97" s="219"/>
      <c r="M97" s="219"/>
      <c r="N97" s="219"/>
      <c r="O97" s="219"/>
    </row>
    <row r="98" spans="1:15" s="17" customFormat="1" ht="12.75">
      <c r="A98" s="113">
        <v>292</v>
      </c>
      <c r="B98" s="384" t="s">
        <v>248</v>
      </c>
      <c r="C98" s="112" t="s">
        <v>380</v>
      </c>
      <c r="D98" s="427">
        <v>6</v>
      </c>
      <c r="E98" s="419">
        <v>1.38</v>
      </c>
      <c r="F98" s="403">
        <v>8.28</v>
      </c>
      <c r="G98" s="403">
        <v>8.28</v>
      </c>
      <c r="H98" s="403"/>
      <c r="I98" s="403"/>
      <c r="J98" s="405">
        <v>8.28</v>
      </c>
      <c r="K98" s="219"/>
      <c r="L98" s="219"/>
      <c r="M98" s="219"/>
      <c r="N98" s="219"/>
      <c r="O98" s="219"/>
    </row>
    <row r="99" spans="1:15" s="17" customFormat="1" ht="12.75">
      <c r="A99" s="113">
        <v>292</v>
      </c>
      <c r="B99" s="384" t="s">
        <v>309</v>
      </c>
      <c r="C99" s="112" t="s">
        <v>382</v>
      </c>
      <c r="D99" s="427">
        <v>12</v>
      </c>
      <c r="E99" s="419">
        <v>3.565</v>
      </c>
      <c r="F99" s="403">
        <v>42.78</v>
      </c>
      <c r="G99" s="403">
        <v>42.78</v>
      </c>
      <c r="H99" s="403"/>
      <c r="I99" s="403"/>
      <c r="J99" s="405">
        <v>42.78</v>
      </c>
      <c r="K99" s="219"/>
      <c r="L99" s="219"/>
      <c r="M99" s="219"/>
      <c r="N99" s="219"/>
      <c r="O99" s="219"/>
    </row>
    <row r="100" spans="1:15" s="17" customFormat="1" ht="12.75">
      <c r="A100" s="113">
        <v>292</v>
      </c>
      <c r="B100" s="384" t="s">
        <v>309</v>
      </c>
      <c r="C100" s="112" t="s">
        <v>384</v>
      </c>
      <c r="D100" s="427">
        <v>8</v>
      </c>
      <c r="E100" s="419">
        <v>3.8064999999999998</v>
      </c>
      <c r="F100" s="403">
        <v>30.451999999999998</v>
      </c>
      <c r="G100" s="403">
        <v>30.451999999999998</v>
      </c>
      <c r="H100" s="403"/>
      <c r="I100" s="403"/>
      <c r="J100" s="405">
        <v>30.451999999999998</v>
      </c>
      <c r="K100" s="219"/>
      <c r="L100" s="219"/>
      <c r="M100" s="219"/>
      <c r="N100" s="219"/>
      <c r="O100" s="219"/>
    </row>
    <row r="101" spans="1:15" s="17" customFormat="1" ht="12.75">
      <c r="A101" s="113">
        <v>292</v>
      </c>
      <c r="B101" s="384" t="s">
        <v>347</v>
      </c>
      <c r="C101" s="112" t="s">
        <v>385</v>
      </c>
      <c r="D101" s="427">
        <v>8</v>
      </c>
      <c r="E101" s="419">
        <v>8.5445</v>
      </c>
      <c r="F101" s="403">
        <v>68.356</v>
      </c>
      <c r="G101" s="403">
        <v>68.356</v>
      </c>
      <c r="H101" s="403"/>
      <c r="I101" s="403"/>
      <c r="J101" s="405">
        <v>68.356</v>
      </c>
      <c r="K101" s="219"/>
      <c r="L101" s="219"/>
      <c r="M101" s="219"/>
      <c r="N101" s="219"/>
      <c r="O101" s="219"/>
    </row>
    <row r="102" spans="1:15" s="17" customFormat="1" ht="12.75">
      <c r="A102" s="113">
        <v>292</v>
      </c>
      <c r="B102" s="384" t="s">
        <v>347</v>
      </c>
      <c r="C102" s="112" t="s">
        <v>386</v>
      </c>
      <c r="D102" s="427">
        <v>6</v>
      </c>
      <c r="E102" s="419">
        <v>4.1975</v>
      </c>
      <c r="F102" s="403">
        <v>25.185</v>
      </c>
      <c r="G102" s="403">
        <v>25.185</v>
      </c>
      <c r="H102" s="403"/>
      <c r="I102" s="403"/>
      <c r="J102" s="405">
        <v>25.185</v>
      </c>
      <c r="K102" s="219"/>
      <c r="L102" s="219"/>
      <c r="M102" s="219"/>
      <c r="N102" s="219"/>
      <c r="O102" s="219"/>
    </row>
    <row r="103" spans="1:15" s="17" customFormat="1" ht="12.75">
      <c r="A103" s="113">
        <v>292</v>
      </c>
      <c r="B103" s="394" t="s">
        <v>285</v>
      </c>
      <c r="C103" s="112" t="s">
        <v>391</v>
      </c>
      <c r="D103" s="427">
        <v>12</v>
      </c>
      <c r="E103" s="419">
        <v>0.9429999999999998</v>
      </c>
      <c r="F103" s="403">
        <v>11.315999999999999</v>
      </c>
      <c r="G103" s="403">
        <v>11.315999999999999</v>
      </c>
      <c r="H103" s="403"/>
      <c r="I103" s="403"/>
      <c r="J103" s="405">
        <v>11.315999999999999</v>
      </c>
      <c r="K103" s="219"/>
      <c r="L103" s="219"/>
      <c r="M103" s="219"/>
      <c r="N103" s="219"/>
      <c r="O103" s="219"/>
    </row>
    <row r="104" spans="1:15" s="17" customFormat="1" ht="12.75">
      <c r="A104" s="113">
        <v>292</v>
      </c>
      <c r="B104" s="394" t="s">
        <v>285</v>
      </c>
      <c r="C104" s="112" t="s">
        <v>392</v>
      </c>
      <c r="D104" s="427">
        <v>8</v>
      </c>
      <c r="E104" s="419">
        <v>1.771</v>
      </c>
      <c r="F104" s="403">
        <v>14.168</v>
      </c>
      <c r="G104" s="403">
        <v>14.168</v>
      </c>
      <c r="H104" s="403"/>
      <c r="I104" s="403"/>
      <c r="J104" s="405">
        <v>14.168</v>
      </c>
      <c r="K104" s="219"/>
      <c r="L104" s="219"/>
      <c r="M104" s="219"/>
      <c r="N104" s="219"/>
      <c r="O104" s="219"/>
    </row>
    <row r="105" spans="1:15" s="17" customFormat="1" ht="12.75">
      <c r="A105" s="113">
        <v>292</v>
      </c>
      <c r="B105" s="384" t="s">
        <v>393</v>
      </c>
      <c r="C105" s="112" t="s">
        <v>394</v>
      </c>
      <c r="D105" s="427">
        <v>3</v>
      </c>
      <c r="E105" s="419">
        <v>11.109</v>
      </c>
      <c r="F105" s="403">
        <v>33.327</v>
      </c>
      <c r="G105" s="403">
        <v>33.327</v>
      </c>
      <c r="H105" s="403"/>
      <c r="I105" s="403"/>
      <c r="J105" s="405">
        <v>33.327</v>
      </c>
      <c r="K105" s="219"/>
      <c r="L105" s="219"/>
      <c r="M105" s="219"/>
      <c r="N105" s="219"/>
      <c r="O105" s="219"/>
    </row>
    <row r="106" spans="1:15" s="17" customFormat="1" ht="12.75">
      <c r="A106" s="113">
        <v>292</v>
      </c>
      <c r="B106" s="384" t="s">
        <v>169</v>
      </c>
      <c r="C106" s="112" t="s">
        <v>395</v>
      </c>
      <c r="D106" s="427">
        <v>18</v>
      </c>
      <c r="E106" s="419">
        <v>0.69</v>
      </c>
      <c r="F106" s="403">
        <v>12.42</v>
      </c>
      <c r="G106" s="403">
        <v>12.42</v>
      </c>
      <c r="H106" s="403"/>
      <c r="I106" s="403"/>
      <c r="J106" s="405">
        <v>12.42</v>
      </c>
      <c r="K106" s="219"/>
      <c r="L106" s="219"/>
      <c r="M106" s="219"/>
      <c r="N106" s="219"/>
      <c r="O106" s="219"/>
    </row>
    <row r="107" spans="1:15" s="17" customFormat="1" ht="12.75">
      <c r="A107" s="113">
        <v>292</v>
      </c>
      <c r="B107" s="384" t="s">
        <v>323</v>
      </c>
      <c r="C107" s="112" t="s">
        <v>396</v>
      </c>
      <c r="D107" s="427">
        <v>2</v>
      </c>
      <c r="E107" s="419">
        <v>4.14</v>
      </c>
      <c r="F107" s="403">
        <v>8.28</v>
      </c>
      <c r="G107" s="403">
        <v>8.28</v>
      </c>
      <c r="H107" s="403"/>
      <c r="I107" s="403"/>
      <c r="J107" s="405">
        <v>8.28</v>
      </c>
      <c r="K107" s="219"/>
      <c r="L107" s="219"/>
      <c r="M107" s="219"/>
      <c r="N107" s="219"/>
      <c r="O107" s="219"/>
    </row>
    <row r="108" spans="1:15" s="17" customFormat="1" ht="12.75">
      <c r="A108" s="113">
        <v>292</v>
      </c>
      <c r="B108" s="384" t="s">
        <v>397</v>
      </c>
      <c r="C108" s="112" t="s">
        <v>398</v>
      </c>
      <c r="D108" s="427">
        <v>10</v>
      </c>
      <c r="E108" s="419">
        <v>4.8069999999999995</v>
      </c>
      <c r="F108" s="403">
        <v>48.07</v>
      </c>
      <c r="G108" s="403">
        <v>48.07</v>
      </c>
      <c r="H108" s="403"/>
      <c r="I108" s="403"/>
      <c r="J108" s="405">
        <v>48.07</v>
      </c>
      <c r="K108" s="219"/>
      <c r="L108" s="219"/>
      <c r="M108" s="219"/>
      <c r="N108" s="219"/>
      <c r="O108" s="219"/>
    </row>
    <row r="109" spans="1:15" s="17" customFormat="1" ht="12.75">
      <c r="A109" s="113">
        <v>292</v>
      </c>
      <c r="B109" s="384" t="s">
        <v>309</v>
      </c>
      <c r="C109" s="112" t="s">
        <v>399</v>
      </c>
      <c r="D109" s="427">
        <v>12</v>
      </c>
      <c r="E109" s="419">
        <v>1.5065</v>
      </c>
      <c r="F109" s="403">
        <v>18.078</v>
      </c>
      <c r="G109" s="403">
        <v>18.078</v>
      </c>
      <c r="H109" s="403"/>
      <c r="I109" s="403"/>
      <c r="J109" s="405">
        <v>18.078</v>
      </c>
      <c r="K109" s="219"/>
      <c r="L109" s="219"/>
      <c r="M109" s="219"/>
      <c r="N109" s="219"/>
      <c r="O109" s="219"/>
    </row>
    <row r="110" spans="1:15" s="17" customFormat="1" ht="12.75">
      <c r="A110" s="113">
        <v>292</v>
      </c>
      <c r="B110" s="384" t="s">
        <v>309</v>
      </c>
      <c r="C110" s="112" t="s">
        <v>400</v>
      </c>
      <c r="D110" s="427">
        <v>12</v>
      </c>
      <c r="E110" s="419">
        <v>1.5065</v>
      </c>
      <c r="F110" s="403">
        <v>18.078</v>
      </c>
      <c r="G110" s="403">
        <v>18.078</v>
      </c>
      <c r="H110" s="403"/>
      <c r="I110" s="403"/>
      <c r="J110" s="405">
        <v>18.078</v>
      </c>
      <c r="K110" s="219"/>
      <c r="L110" s="219"/>
      <c r="M110" s="219"/>
      <c r="N110" s="219"/>
      <c r="O110" s="219"/>
    </row>
    <row r="111" spans="1:15" s="17" customFormat="1" ht="12.75">
      <c r="A111" s="113">
        <v>292</v>
      </c>
      <c r="B111" s="384" t="s">
        <v>309</v>
      </c>
      <c r="C111" s="112" t="s">
        <v>401</v>
      </c>
      <c r="D111" s="427">
        <v>12</v>
      </c>
      <c r="E111" s="419">
        <v>2.645</v>
      </c>
      <c r="F111" s="403">
        <v>31.74</v>
      </c>
      <c r="G111" s="403">
        <v>31.74</v>
      </c>
      <c r="H111" s="403"/>
      <c r="I111" s="403"/>
      <c r="J111" s="405">
        <v>31.74</v>
      </c>
      <c r="K111" s="219"/>
      <c r="L111" s="219"/>
      <c r="M111" s="219"/>
      <c r="N111" s="219"/>
      <c r="O111" s="219"/>
    </row>
    <row r="112" spans="1:15" s="17" customFormat="1" ht="12.75">
      <c r="A112" s="113">
        <v>292</v>
      </c>
      <c r="B112" s="384" t="s">
        <v>309</v>
      </c>
      <c r="C112" s="112" t="s">
        <v>402</v>
      </c>
      <c r="D112" s="427">
        <v>12</v>
      </c>
      <c r="E112" s="419">
        <v>2.645</v>
      </c>
      <c r="F112" s="403">
        <v>31.74</v>
      </c>
      <c r="G112" s="403">
        <v>31.74</v>
      </c>
      <c r="H112" s="403"/>
      <c r="I112" s="403"/>
      <c r="J112" s="405">
        <v>31.74</v>
      </c>
      <c r="K112" s="219"/>
      <c r="L112" s="219"/>
      <c r="M112" s="219"/>
      <c r="N112" s="219"/>
      <c r="O112" s="219"/>
    </row>
    <row r="113" spans="1:15" s="17" customFormat="1" ht="12.75">
      <c r="A113" s="113">
        <v>292</v>
      </c>
      <c r="B113" s="384" t="s">
        <v>404</v>
      </c>
      <c r="C113" s="112" t="s">
        <v>405</v>
      </c>
      <c r="D113" s="427">
        <v>6</v>
      </c>
      <c r="E113" s="419">
        <v>3.91</v>
      </c>
      <c r="F113" s="403">
        <v>23.46</v>
      </c>
      <c r="G113" s="403">
        <v>23.46</v>
      </c>
      <c r="H113" s="403"/>
      <c r="I113" s="403"/>
      <c r="J113" s="405">
        <v>23.46</v>
      </c>
      <c r="K113" s="219"/>
      <c r="L113" s="219"/>
      <c r="M113" s="219"/>
      <c r="N113" s="219"/>
      <c r="O113" s="219"/>
    </row>
    <row r="114" spans="1:15" s="17" customFormat="1" ht="12.75">
      <c r="A114" s="113">
        <v>292</v>
      </c>
      <c r="B114" s="384" t="s">
        <v>248</v>
      </c>
      <c r="C114" s="112" t="s">
        <v>406</v>
      </c>
      <c r="D114" s="427">
        <v>4</v>
      </c>
      <c r="E114" s="419">
        <v>41.0665</v>
      </c>
      <c r="F114" s="403">
        <v>164.266</v>
      </c>
      <c r="G114" s="403">
        <v>164.266</v>
      </c>
      <c r="H114" s="403"/>
      <c r="I114" s="403"/>
      <c r="J114" s="405">
        <v>164.266</v>
      </c>
      <c r="K114" s="219"/>
      <c r="L114" s="219"/>
      <c r="M114" s="219"/>
      <c r="N114" s="219"/>
      <c r="O114" s="219"/>
    </row>
    <row r="115" spans="1:15" s="17" customFormat="1" ht="12.75">
      <c r="A115" s="113">
        <v>292</v>
      </c>
      <c r="B115" s="384" t="s">
        <v>404</v>
      </c>
      <c r="C115" s="112" t="s">
        <v>407</v>
      </c>
      <c r="D115" s="427">
        <v>60</v>
      </c>
      <c r="E115" s="419">
        <v>0.6325</v>
      </c>
      <c r="F115" s="403">
        <v>37.95</v>
      </c>
      <c r="G115" s="403">
        <v>37.95</v>
      </c>
      <c r="H115" s="403"/>
      <c r="I115" s="403"/>
      <c r="J115" s="405">
        <v>37.95</v>
      </c>
      <c r="K115" s="219"/>
      <c r="L115" s="219"/>
      <c r="M115" s="219"/>
      <c r="N115" s="219"/>
      <c r="O115" s="219"/>
    </row>
    <row r="116" spans="1:15" s="17" customFormat="1" ht="24">
      <c r="A116" s="113">
        <v>292</v>
      </c>
      <c r="B116" s="384" t="s">
        <v>309</v>
      </c>
      <c r="C116" s="112" t="s">
        <v>409</v>
      </c>
      <c r="D116" s="427">
        <v>4</v>
      </c>
      <c r="E116" s="419">
        <v>42.2625</v>
      </c>
      <c r="F116" s="403">
        <v>169.05</v>
      </c>
      <c r="G116" s="403">
        <v>169.05</v>
      </c>
      <c r="H116" s="403"/>
      <c r="I116" s="403"/>
      <c r="J116" s="405">
        <v>169.05</v>
      </c>
      <c r="K116" s="219"/>
      <c r="L116" s="219"/>
      <c r="M116" s="219"/>
      <c r="N116" s="219"/>
      <c r="O116" s="219"/>
    </row>
    <row r="117" spans="1:15" s="17" customFormat="1" ht="12.75">
      <c r="A117" s="113">
        <v>292</v>
      </c>
      <c r="B117" s="394" t="s">
        <v>169</v>
      </c>
      <c r="C117" s="112" t="s">
        <v>414</v>
      </c>
      <c r="D117" s="427">
        <v>6</v>
      </c>
      <c r="E117" s="419">
        <v>1.4605</v>
      </c>
      <c r="F117" s="403">
        <v>8.763</v>
      </c>
      <c r="G117" s="403">
        <v>8.763</v>
      </c>
      <c r="H117" s="403"/>
      <c r="I117" s="403"/>
      <c r="J117" s="405">
        <v>8.763</v>
      </c>
      <c r="K117" s="219"/>
      <c r="L117" s="219"/>
      <c r="M117" s="219"/>
      <c r="N117" s="219"/>
      <c r="O117" s="219"/>
    </row>
    <row r="118" spans="1:15" s="17" customFormat="1" ht="12.75">
      <c r="A118" s="113">
        <v>292</v>
      </c>
      <c r="B118" s="384" t="s">
        <v>415</v>
      </c>
      <c r="C118" s="112" t="s">
        <v>416</v>
      </c>
      <c r="D118" s="427">
        <v>6</v>
      </c>
      <c r="E118" s="419">
        <v>9.763499999999999</v>
      </c>
      <c r="F118" s="403">
        <v>58.58099999999999</v>
      </c>
      <c r="G118" s="403">
        <v>58.58099999999999</v>
      </c>
      <c r="H118" s="403"/>
      <c r="I118" s="403"/>
      <c r="J118" s="405">
        <v>58.58099999999999</v>
      </c>
      <c r="K118" s="219"/>
      <c r="L118" s="219"/>
      <c r="M118" s="219"/>
      <c r="N118" s="219"/>
      <c r="O118" s="219"/>
    </row>
    <row r="119" spans="1:15" s="17" customFormat="1" ht="12.75">
      <c r="A119" s="113">
        <v>292</v>
      </c>
      <c r="B119" s="384" t="s">
        <v>415</v>
      </c>
      <c r="C119" s="112" t="s">
        <v>417</v>
      </c>
      <c r="D119" s="427">
        <v>6</v>
      </c>
      <c r="E119" s="419">
        <v>6.8885</v>
      </c>
      <c r="F119" s="403">
        <v>41.330999999999996</v>
      </c>
      <c r="G119" s="403">
        <v>41.330999999999996</v>
      </c>
      <c r="H119" s="403"/>
      <c r="I119" s="403"/>
      <c r="J119" s="405">
        <v>41.330999999999996</v>
      </c>
      <c r="K119" s="219"/>
      <c r="L119" s="219"/>
      <c r="M119" s="219"/>
      <c r="N119" s="219"/>
      <c r="O119" s="219"/>
    </row>
    <row r="120" spans="1:15" s="17" customFormat="1" ht="24">
      <c r="A120" s="113">
        <v>292</v>
      </c>
      <c r="B120" s="384" t="s">
        <v>309</v>
      </c>
      <c r="C120" s="112" t="s">
        <v>418</v>
      </c>
      <c r="D120" s="427">
        <v>12</v>
      </c>
      <c r="E120" s="419">
        <v>2.645</v>
      </c>
      <c r="F120" s="403">
        <v>31.74</v>
      </c>
      <c r="G120" s="403">
        <v>31.74</v>
      </c>
      <c r="H120" s="403"/>
      <c r="I120" s="403"/>
      <c r="J120" s="405">
        <v>31.74</v>
      </c>
      <c r="K120" s="219"/>
      <c r="L120" s="219"/>
      <c r="M120" s="219"/>
      <c r="N120" s="219"/>
      <c r="O120" s="219"/>
    </row>
    <row r="121" spans="1:15" s="17" customFormat="1" ht="24">
      <c r="A121" s="113">
        <v>292</v>
      </c>
      <c r="B121" s="384" t="s">
        <v>309</v>
      </c>
      <c r="C121" s="112" t="s">
        <v>419</v>
      </c>
      <c r="D121" s="427">
        <v>12</v>
      </c>
      <c r="E121" s="419">
        <v>2.645</v>
      </c>
      <c r="F121" s="403">
        <v>31.74</v>
      </c>
      <c r="G121" s="403">
        <v>31.74</v>
      </c>
      <c r="H121" s="403"/>
      <c r="I121" s="403"/>
      <c r="J121" s="405">
        <v>31.74</v>
      </c>
      <c r="K121" s="219"/>
      <c r="L121" s="219"/>
      <c r="M121" s="219"/>
      <c r="N121" s="219"/>
      <c r="O121" s="219"/>
    </row>
    <row r="122" spans="1:15" s="17" customFormat="1" ht="12.75">
      <c r="A122" s="113">
        <v>292</v>
      </c>
      <c r="B122" s="384" t="s">
        <v>285</v>
      </c>
      <c r="C122" s="112" t="s">
        <v>423</v>
      </c>
      <c r="D122" s="427">
        <v>6</v>
      </c>
      <c r="E122" s="419">
        <v>2.0125</v>
      </c>
      <c r="F122" s="403">
        <v>12.075</v>
      </c>
      <c r="G122" s="403">
        <v>12.075</v>
      </c>
      <c r="H122" s="403"/>
      <c r="I122" s="403"/>
      <c r="J122" s="405">
        <v>12.075</v>
      </c>
      <c r="K122" s="219"/>
      <c r="L122" s="219"/>
      <c r="M122" s="219"/>
      <c r="N122" s="219"/>
      <c r="O122" s="219"/>
    </row>
    <row r="123" spans="1:15" s="17" customFormat="1" ht="12.75">
      <c r="A123" s="113">
        <v>292</v>
      </c>
      <c r="B123" s="384" t="s">
        <v>309</v>
      </c>
      <c r="C123" s="112" t="s">
        <v>427</v>
      </c>
      <c r="D123" s="427">
        <v>6</v>
      </c>
      <c r="E123" s="419">
        <v>2.1275</v>
      </c>
      <c r="F123" s="403">
        <v>12.765</v>
      </c>
      <c r="G123" s="403">
        <v>12.765</v>
      </c>
      <c r="H123" s="403"/>
      <c r="I123" s="403"/>
      <c r="J123" s="405">
        <v>12.765</v>
      </c>
      <c r="K123" s="219"/>
      <c r="L123" s="219"/>
      <c r="M123" s="219"/>
      <c r="N123" s="219"/>
      <c r="O123" s="219"/>
    </row>
    <row r="124" spans="1:15" s="17" customFormat="1" ht="12.75">
      <c r="A124" s="113">
        <v>292</v>
      </c>
      <c r="B124" s="384" t="s">
        <v>309</v>
      </c>
      <c r="C124" s="112" t="s">
        <v>429</v>
      </c>
      <c r="D124" s="427">
        <v>4</v>
      </c>
      <c r="E124" s="419">
        <v>6.7275</v>
      </c>
      <c r="F124" s="403">
        <v>26.91</v>
      </c>
      <c r="G124" s="403">
        <v>26.91</v>
      </c>
      <c r="H124" s="403"/>
      <c r="I124" s="403"/>
      <c r="J124" s="405">
        <v>26.91</v>
      </c>
      <c r="K124" s="219"/>
      <c r="L124" s="219"/>
      <c r="M124" s="219"/>
      <c r="N124" s="219"/>
      <c r="O124" s="219"/>
    </row>
    <row r="125" spans="1:15" s="17" customFormat="1" ht="24">
      <c r="A125" s="113">
        <v>292</v>
      </c>
      <c r="B125" s="384" t="s">
        <v>309</v>
      </c>
      <c r="C125" s="112" t="s">
        <v>430</v>
      </c>
      <c r="D125" s="427">
        <v>4</v>
      </c>
      <c r="E125" s="419">
        <v>4.5885</v>
      </c>
      <c r="F125" s="403">
        <v>18.354</v>
      </c>
      <c r="G125" s="403">
        <v>18.354</v>
      </c>
      <c r="H125" s="403"/>
      <c r="I125" s="403"/>
      <c r="J125" s="405">
        <v>18.354</v>
      </c>
      <c r="K125" s="219"/>
      <c r="L125" s="219"/>
      <c r="M125" s="219"/>
      <c r="N125" s="219"/>
      <c r="O125" s="219"/>
    </row>
    <row r="126" spans="1:15" s="17" customFormat="1" ht="24">
      <c r="A126" s="113">
        <v>292</v>
      </c>
      <c r="B126" s="384" t="s">
        <v>309</v>
      </c>
      <c r="C126" s="112" t="s">
        <v>431</v>
      </c>
      <c r="D126" s="427">
        <v>4</v>
      </c>
      <c r="E126" s="419">
        <v>4.5885</v>
      </c>
      <c r="F126" s="403">
        <v>18.354</v>
      </c>
      <c r="G126" s="403">
        <v>18.354</v>
      </c>
      <c r="H126" s="403"/>
      <c r="I126" s="403"/>
      <c r="J126" s="405">
        <v>18.354</v>
      </c>
      <c r="K126" s="219"/>
      <c r="L126" s="219"/>
      <c r="M126" s="219"/>
      <c r="N126" s="219"/>
      <c r="O126" s="219"/>
    </row>
    <row r="127" spans="1:15" s="17" customFormat="1" ht="12.75">
      <c r="A127" s="113">
        <v>292</v>
      </c>
      <c r="B127" s="394" t="s">
        <v>285</v>
      </c>
      <c r="C127" s="112" t="s">
        <v>432</v>
      </c>
      <c r="D127" s="427">
        <v>4</v>
      </c>
      <c r="E127" s="419">
        <v>3.9559999999999995</v>
      </c>
      <c r="F127" s="403">
        <v>15.823999999999998</v>
      </c>
      <c r="G127" s="403">
        <v>15.823999999999998</v>
      </c>
      <c r="H127" s="403"/>
      <c r="I127" s="403"/>
      <c r="J127" s="405">
        <v>15.823999999999998</v>
      </c>
      <c r="K127" s="219"/>
      <c r="L127" s="219"/>
      <c r="M127" s="219"/>
      <c r="N127" s="219"/>
      <c r="O127" s="219"/>
    </row>
    <row r="128" spans="1:15" s="17" customFormat="1" ht="12.75">
      <c r="A128" s="19" t="s">
        <v>433</v>
      </c>
      <c r="B128" s="386"/>
      <c r="C128" s="16"/>
      <c r="D128" s="428"/>
      <c r="E128" s="420"/>
      <c r="F128" s="407">
        <v>5624.730499999999</v>
      </c>
      <c r="G128" s="407"/>
      <c r="H128" s="407"/>
      <c r="I128" s="407"/>
      <c r="J128" s="408">
        <v>5624.730499999999</v>
      </c>
      <c r="K128" s="219"/>
      <c r="L128" s="219"/>
      <c r="M128" s="219"/>
      <c r="N128" s="219"/>
      <c r="O128" s="219"/>
    </row>
    <row r="129" spans="1:15" s="17" customFormat="1" ht="12.75">
      <c r="A129" s="113">
        <v>293</v>
      </c>
      <c r="B129" s="394" t="s">
        <v>285</v>
      </c>
      <c r="C129" s="112" t="s">
        <v>434</v>
      </c>
      <c r="D129" s="427">
        <v>6</v>
      </c>
      <c r="E129" s="410">
        <v>33.75</v>
      </c>
      <c r="F129" s="403">
        <v>202.5</v>
      </c>
      <c r="G129" s="403">
        <v>202.5</v>
      </c>
      <c r="H129" s="403"/>
      <c r="I129" s="403"/>
      <c r="J129" s="405">
        <v>202.5</v>
      </c>
      <c r="K129" s="219"/>
      <c r="L129" s="219"/>
      <c r="M129" s="219"/>
      <c r="N129" s="219"/>
      <c r="O129" s="219"/>
    </row>
    <row r="130" spans="1:15" s="17" customFormat="1" ht="12.75">
      <c r="A130" s="114">
        <v>293</v>
      </c>
      <c r="B130" s="389" t="s">
        <v>169</v>
      </c>
      <c r="C130" s="112" t="s">
        <v>435</v>
      </c>
      <c r="D130" s="427">
        <v>13</v>
      </c>
      <c r="E130" s="410">
        <v>19.375</v>
      </c>
      <c r="F130" s="403">
        <v>251.875</v>
      </c>
      <c r="G130" s="403">
        <v>251.875</v>
      </c>
      <c r="H130" s="403"/>
      <c r="I130" s="403"/>
      <c r="J130" s="405">
        <v>251.875</v>
      </c>
      <c r="K130" s="219"/>
      <c r="L130" s="219"/>
      <c r="M130" s="219"/>
      <c r="N130" s="219"/>
      <c r="O130" s="219"/>
    </row>
    <row r="131" spans="1:15" s="17" customFormat="1" ht="12.75">
      <c r="A131" s="113">
        <v>293</v>
      </c>
      <c r="B131" s="394" t="s">
        <v>285</v>
      </c>
      <c r="C131" s="112" t="s">
        <v>436</v>
      </c>
      <c r="D131" s="427">
        <v>6</v>
      </c>
      <c r="E131" s="410">
        <v>125</v>
      </c>
      <c r="F131" s="403">
        <v>750</v>
      </c>
      <c r="G131" s="403">
        <v>750</v>
      </c>
      <c r="H131" s="403"/>
      <c r="I131" s="403"/>
      <c r="J131" s="405">
        <v>750</v>
      </c>
      <c r="K131" s="219"/>
      <c r="L131" s="219"/>
      <c r="M131" s="219"/>
      <c r="N131" s="219"/>
      <c r="O131" s="219"/>
    </row>
    <row r="132" spans="1:15" s="17" customFormat="1" ht="12.75">
      <c r="A132" s="113">
        <v>293</v>
      </c>
      <c r="B132" s="394" t="s">
        <v>285</v>
      </c>
      <c r="C132" s="112" t="s">
        <v>437</v>
      </c>
      <c r="D132" s="427">
        <v>10</v>
      </c>
      <c r="E132" s="410">
        <v>21.875</v>
      </c>
      <c r="F132" s="403">
        <v>218.75</v>
      </c>
      <c r="G132" s="403">
        <v>218.75</v>
      </c>
      <c r="H132" s="403"/>
      <c r="I132" s="403"/>
      <c r="J132" s="405">
        <v>218.75</v>
      </c>
      <c r="K132" s="219"/>
      <c r="L132" s="219"/>
      <c r="M132" s="219"/>
      <c r="N132" s="219"/>
      <c r="O132" s="219"/>
    </row>
    <row r="133" spans="1:15" s="17" customFormat="1" ht="12.75">
      <c r="A133" s="113">
        <v>293</v>
      </c>
      <c r="B133" s="394" t="s">
        <v>438</v>
      </c>
      <c r="C133" s="112" t="s">
        <v>439</v>
      </c>
      <c r="D133" s="427">
        <v>13</v>
      </c>
      <c r="E133" s="410">
        <v>12</v>
      </c>
      <c r="F133" s="403">
        <v>156</v>
      </c>
      <c r="G133" s="403">
        <v>156</v>
      </c>
      <c r="H133" s="403"/>
      <c r="I133" s="403"/>
      <c r="J133" s="405">
        <v>156</v>
      </c>
      <c r="K133" s="219"/>
      <c r="L133" s="219"/>
      <c r="M133" s="219"/>
      <c r="N133" s="219"/>
      <c r="O133" s="219"/>
    </row>
    <row r="134" spans="1:15" s="17" customFormat="1" ht="12.75">
      <c r="A134" s="113">
        <v>293</v>
      </c>
      <c r="B134" s="394" t="s">
        <v>440</v>
      </c>
      <c r="C134" s="112" t="s">
        <v>441</v>
      </c>
      <c r="D134" s="427">
        <v>12</v>
      </c>
      <c r="E134" s="410">
        <v>40</v>
      </c>
      <c r="F134" s="403">
        <v>480</v>
      </c>
      <c r="G134" s="403">
        <v>480</v>
      </c>
      <c r="H134" s="403"/>
      <c r="I134" s="403"/>
      <c r="J134" s="405">
        <v>480</v>
      </c>
      <c r="K134" s="219"/>
      <c r="L134" s="219"/>
      <c r="M134" s="219"/>
      <c r="N134" s="219"/>
      <c r="O134" s="219"/>
    </row>
    <row r="135" spans="1:15" s="17" customFormat="1" ht="12.75">
      <c r="A135" s="113">
        <v>293</v>
      </c>
      <c r="B135" s="394" t="s">
        <v>253</v>
      </c>
      <c r="C135" s="112" t="s">
        <v>442</v>
      </c>
      <c r="D135" s="427">
        <v>6</v>
      </c>
      <c r="E135" s="410">
        <v>120</v>
      </c>
      <c r="F135" s="403">
        <v>720</v>
      </c>
      <c r="G135" s="403">
        <v>720</v>
      </c>
      <c r="H135" s="403"/>
      <c r="I135" s="403"/>
      <c r="J135" s="405">
        <v>720</v>
      </c>
      <c r="K135" s="219"/>
      <c r="L135" s="219"/>
      <c r="M135" s="219"/>
      <c r="N135" s="219"/>
      <c r="O135" s="219"/>
    </row>
    <row r="136" spans="1:15" s="17" customFormat="1" ht="12.75">
      <c r="A136" s="113">
        <v>293</v>
      </c>
      <c r="B136" s="384" t="s">
        <v>169</v>
      </c>
      <c r="C136" s="112" t="s">
        <v>443</v>
      </c>
      <c r="D136" s="427">
        <v>23</v>
      </c>
      <c r="E136" s="410">
        <v>15</v>
      </c>
      <c r="F136" s="403">
        <v>345</v>
      </c>
      <c r="G136" s="403">
        <v>345</v>
      </c>
      <c r="H136" s="403"/>
      <c r="I136" s="403"/>
      <c r="J136" s="405">
        <v>345</v>
      </c>
      <c r="K136" s="219"/>
      <c r="L136" s="219"/>
      <c r="M136" s="219"/>
      <c r="N136" s="219"/>
      <c r="O136" s="219"/>
    </row>
    <row r="137" spans="1:15" s="17" customFormat="1" ht="12.75">
      <c r="A137" s="113">
        <v>293</v>
      </c>
      <c r="B137" s="384" t="s">
        <v>169</v>
      </c>
      <c r="C137" s="112" t="s">
        <v>444</v>
      </c>
      <c r="D137" s="427">
        <v>5</v>
      </c>
      <c r="E137" s="410">
        <v>50</v>
      </c>
      <c r="F137" s="403">
        <v>250</v>
      </c>
      <c r="G137" s="403">
        <v>250</v>
      </c>
      <c r="H137" s="403"/>
      <c r="I137" s="403"/>
      <c r="J137" s="405">
        <v>250</v>
      </c>
      <c r="K137" s="219"/>
      <c r="L137" s="219"/>
      <c r="M137" s="219"/>
      <c r="N137" s="219"/>
      <c r="O137" s="219"/>
    </row>
    <row r="138" spans="1:15" s="17" customFormat="1" ht="12.75">
      <c r="A138" s="19" t="s">
        <v>445</v>
      </c>
      <c r="B138" s="386"/>
      <c r="C138" s="16"/>
      <c r="D138" s="428"/>
      <c r="E138" s="420"/>
      <c r="F138" s="407">
        <v>3374.125</v>
      </c>
      <c r="G138" s="407"/>
      <c r="H138" s="407"/>
      <c r="I138" s="407"/>
      <c r="J138" s="408">
        <v>3374.125</v>
      </c>
      <c r="K138" s="219"/>
      <c r="L138" s="219"/>
      <c r="M138" s="219"/>
      <c r="N138" s="219"/>
      <c r="O138" s="219"/>
    </row>
    <row r="139" spans="1:15" s="17" customFormat="1" ht="24">
      <c r="A139" s="114">
        <v>296</v>
      </c>
      <c r="B139" s="389" t="s">
        <v>285</v>
      </c>
      <c r="C139" s="112" t="s">
        <v>466</v>
      </c>
      <c r="D139" s="427">
        <v>6</v>
      </c>
      <c r="E139" s="410">
        <v>46</v>
      </c>
      <c r="F139" s="403">
        <v>276</v>
      </c>
      <c r="G139" s="403">
        <v>276</v>
      </c>
      <c r="H139" s="403"/>
      <c r="I139" s="403"/>
      <c r="J139" s="405">
        <v>276</v>
      </c>
      <c r="K139" s="219"/>
      <c r="L139" s="219"/>
      <c r="M139" s="219"/>
      <c r="N139" s="219"/>
      <c r="O139" s="219"/>
    </row>
    <row r="140" spans="1:15" s="17" customFormat="1" ht="24">
      <c r="A140" s="114">
        <v>296</v>
      </c>
      <c r="B140" s="389" t="s">
        <v>285</v>
      </c>
      <c r="C140" s="112" t="s">
        <v>467</v>
      </c>
      <c r="D140" s="427">
        <v>23</v>
      </c>
      <c r="E140" s="410">
        <v>46</v>
      </c>
      <c r="F140" s="403">
        <v>1058</v>
      </c>
      <c r="G140" s="403">
        <v>1058</v>
      </c>
      <c r="H140" s="403"/>
      <c r="I140" s="403"/>
      <c r="J140" s="405">
        <v>1058</v>
      </c>
      <c r="K140" s="219"/>
      <c r="L140" s="219"/>
      <c r="M140" s="219"/>
      <c r="N140" s="219"/>
      <c r="O140" s="219"/>
    </row>
    <row r="141" spans="1:15" s="17" customFormat="1" ht="24">
      <c r="A141" s="114">
        <v>296</v>
      </c>
      <c r="B141" s="389" t="s">
        <v>285</v>
      </c>
      <c r="C141" s="112" t="s">
        <v>468</v>
      </c>
      <c r="D141" s="427">
        <v>6</v>
      </c>
      <c r="E141" s="410">
        <v>46</v>
      </c>
      <c r="F141" s="403">
        <v>276</v>
      </c>
      <c r="G141" s="403">
        <v>276</v>
      </c>
      <c r="H141" s="403"/>
      <c r="I141" s="403"/>
      <c r="J141" s="405">
        <v>276</v>
      </c>
      <c r="K141" s="219"/>
      <c r="L141" s="219"/>
      <c r="M141" s="219"/>
      <c r="N141" s="219"/>
      <c r="O141" s="219"/>
    </row>
    <row r="142" spans="1:15" s="17" customFormat="1" ht="24">
      <c r="A142" s="114">
        <v>296</v>
      </c>
      <c r="B142" s="389" t="s">
        <v>285</v>
      </c>
      <c r="C142" s="112" t="s">
        <v>469</v>
      </c>
      <c r="D142" s="427">
        <v>6</v>
      </c>
      <c r="E142" s="410">
        <v>46</v>
      </c>
      <c r="F142" s="403">
        <v>276</v>
      </c>
      <c r="G142" s="403">
        <v>276</v>
      </c>
      <c r="H142" s="403"/>
      <c r="I142" s="403"/>
      <c r="J142" s="405">
        <v>276</v>
      </c>
      <c r="K142" s="219"/>
      <c r="L142" s="219"/>
      <c r="M142" s="219"/>
      <c r="N142" s="219"/>
      <c r="O142" s="219"/>
    </row>
    <row r="143" spans="1:15" s="17" customFormat="1" ht="24">
      <c r="A143" s="114">
        <v>296</v>
      </c>
      <c r="B143" s="384" t="s">
        <v>285</v>
      </c>
      <c r="C143" s="112" t="s">
        <v>496</v>
      </c>
      <c r="D143" s="427">
        <v>18</v>
      </c>
      <c r="E143" s="410">
        <v>289.8</v>
      </c>
      <c r="F143" s="403">
        <v>5216.4</v>
      </c>
      <c r="G143" s="403">
        <v>5216.4</v>
      </c>
      <c r="H143" s="403"/>
      <c r="I143" s="403"/>
      <c r="J143" s="405">
        <v>5216.4</v>
      </c>
      <c r="K143" s="219"/>
      <c r="L143" s="219"/>
      <c r="M143" s="219"/>
      <c r="N143" s="219"/>
      <c r="O143" s="219"/>
    </row>
    <row r="144" spans="1:15" s="17" customFormat="1" ht="24">
      <c r="A144" s="114">
        <v>296</v>
      </c>
      <c r="B144" s="384" t="s">
        <v>285</v>
      </c>
      <c r="C144" s="112" t="s">
        <v>497</v>
      </c>
      <c r="D144" s="427">
        <v>12</v>
      </c>
      <c r="E144" s="410">
        <v>345</v>
      </c>
      <c r="F144" s="403">
        <v>4140</v>
      </c>
      <c r="G144" s="403">
        <v>4140</v>
      </c>
      <c r="H144" s="403"/>
      <c r="I144" s="403"/>
      <c r="J144" s="405">
        <v>4140</v>
      </c>
      <c r="K144" s="219"/>
      <c r="L144" s="219"/>
      <c r="M144" s="219"/>
      <c r="N144" s="219"/>
      <c r="O144" s="219"/>
    </row>
    <row r="145" spans="1:15" s="17" customFormat="1" ht="12.75">
      <c r="A145" s="114">
        <v>296</v>
      </c>
      <c r="B145" s="389" t="s">
        <v>169</v>
      </c>
      <c r="C145" s="112" t="s">
        <v>653</v>
      </c>
      <c r="D145" s="495">
        <v>1</v>
      </c>
      <c r="E145" s="504">
        <v>150</v>
      </c>
      <c r="F145" s="499">
        <v>150</v>
      </c>
      <c r="G145" s="499">
        <f>+F145</f>
        <v>150</v>
      </c>
      <c r="H145" s="499"/>
      <c r="I145" s="499"/>
      <c r="J145" s="500">
        <f>SUM(G145:I145)</f>
        <v>150</v>
      </c>
      <c r="K145" s="219"/>
      <c r="L145" s="219"/>
      <c r="M145" s="219"/>
      <c r="N145" s="219"/>
      <c r="O145" s="219"/>
    </row>
    <row r="146" spans="1:15" s="17" customFormat="1" ht="12.75">
      <c r="A146" s="114">
        <v>296</v>
      </c>
      <c r="B146" s="384" t="s">
        <v>169</v>
      </c>
      <c r="C146" s="112" t="s">
        <v>652</v>
      </c>
      <c r="D146" s="482">
        <v>3</v>
      </c>
      <c r="E146" s="505">
        <v>225</v>
      </c>
      <c r="F146" s="499">
        <f>+D146*E146</f>
        <v>675</v>
      </c>
      <c r="G146" s="499">
        <f>+F146</f>
        <v>675</v>
      </c>
      <c r="H146" s="499"/>
      <c r="I146" s="499"/>
      <c r="J146" s="500">
        <f>SUM(G146:I146)</f>
        <v>675</v>
      </c>
      <c r="K146" s="219"/>
      <c r="L146" s="219"/>
      <c r="M146" s="219"/>
      <c r="N146" s="219"/>
      <c r="O146" s="219"/>
    </row>
    <row r="147" spans="1:15" s="17" customFormat="1" ht="13.5" thickBot="1">
      <c r="A147" s="120" t="s">
        <v>515</v>
      </c>
      <c r="B147" s="395"/>
      <c r="C147" s="121"/>
      <c r="D147" s="429"/>
      <c r="E147" s="446"/>
      <c r="F147" s="423">
        <f>SUM(F139:F146)</f>
        <v>12067.4</v>
      </c>
      <c r="G147" s="423"/>
      <c r="H147" s="423"/>
      <c r="I147" s="423"/>
      <c r="J147" s="425">
        <f>SUM(J139:J146)</f>
        <v>12067.4</v>
      </c>
      <c r="K147" s="219"/>
      <c r="L147" s="219"/>
      <c r="M147" s="219"/>
      <c r="N147" s="219"/>
      <c r="O147" s="219"/>
    </row>
    <row r="148" spans="1:15" s="20" customFormat="1" ht="19.5" customHeight="1" thickBot="1">
      <c r="A148" s="27"/>
      <c r="B148" s="28"/>
      <c r="C148" s="29"/>
      <c r="D148" s="266"/>
      <c r="E148" s="197"/>
      <c r="F148" s="197"/>
      <c r="G148" s="198"/>
      <c r="H148" s="198"/>
      <c r="I148" s="198"/>
      <c r="J148" s="198"/>
      <c r="K148" s="198"/>
      <c r="L148" s="198"/>
      <c r="M148" s="184"/>
      <c r="N148" s="184"/>
      <c r="O148" s="184"/>
    </row>
    <row r="149" spans="1:15" s="20" customFormat="1" ht="13.5" hidden="1" thickBot="1">
      <c r="A149" s="27"/>
      <c r="B149" s="28"/>
      <c r="C149" s="29"/>
      <c r="D149" s="266"/>
      <c r="E149" s="197"/>
      <c r="F149" s="199"/>
      <c r="G149" s="184"/>
      <c r="H149" s="184"/>
      <c r="I149" s="184"/>
      <c r="J149" s="184"/>
      <c r="K149" s="184"/>
      <c r="L149" s="184"/>
      <c r="M149" s="184"/>
      <c r="N149" s="184"/>
      <c r="O149" s="184"/>
    </row>
    <row r="150" spans="1:15" s="20" customFormat="1" ht="13.5" hidden="1" thickBot="1">
      <c r="A150" s="27"/>
      <c r="B150" s="28"/>
      <c r="C150" s="29"/>
      <c r="D150" s="266"/>
      <c r="E150" s="197"/>
      <c r="F150" s="197"/>
      <c r="G150" s="184"/>
      <c r="H150" s="184"/>
      <c r="I150" s="184"/>
      <c r="J150" s="184"/>
      <c r="K150" s="184"/>
      <c r="L150" s="184"/>
      <c r="M150" s="184"/>
      <c r="N150" s="184"/>
      <c r="O150" s="184"/>
    </row>
    <row r="151" spans="1:17" s="95" customFormat="1" ht="24.75" customHeight="1" thickBot="1">
      <c r="A151" s="836" t="s">
        <v>524</v>
      </c>
      <c r="B151" s="837"/>
      <c r="C151" s="837"/>
      <c r="D151" s="837"/>
      <c r="E151" s="838"/>
      <c r="F151" s="96">
        <f>SUM(F147+F138+F128+F71+F60+F53+F51+F48+F46+F44+F41+F38+F34+F21)</f>
        <v>167601.9805</v>
      </c>
      <c r="G151" s="96">
        <f>SUM(G13:G147)</f>
        <v>167601.98050000003</v>
      </c>
      <c r="H151" s="96"/>
      <c r="I151" s="96"/>
      <c r="J151" s="96">
        <f>SUM(J147+J138+J128+J71+J60+J53+J51+J48+J46+J44+J41+J38+J34+J21)</f>
        <v>167601.9805</v>
      </c>
      <c r="K151" s="206"/>
      <c r="L151" s="220"/>
      <c r="M151" s="206"/>
      <c r="N151" s="221"/>
      <c r="O151" s="220"/>
      <c r="Q151" s="23"/>
    </row>
    <row r="152" spans="1:15" s="167" customFormat="1" ht="12.75" hidden="1">
      <c r="A152" s="166"/>
      <c r="B152" s="28"/>
      <c r="C152" s="33"/>
      <c r="D152" s="266"/>
      <c r="E152" s="201"/>
      <c r="F152" s="201"/>
      <c r="G152" s="198"/>
      <c r="H152" s="198"/>
      <c r="I152" s="198"/>
      <c r="J152" s="198"/>
      <c r="K152" s="198"/>
      <c r="L152" s="198"/>
      <c r="M152" s="198"/>
      <c r="N152" s="198"/>
      <c r="O152" s="198"/>
    </row>
    <row r="153" spans="1:15" s="167" customFormat="1" ht="12.75" hidden="1">
      <c r="A153" s="166"/>
      <c r="B153" s="28"/>
      <c r="C153" s="33"/>
      <c r="D153" s="266"/>
      <c r="E153" s="201"/>
      <c r="F153" s="201"/>
      <c r="G153" s="198"/>
      <c r="H153" s="198"/>
      <c r="I153" s="198"/>
      <c r="J153" s="198"/>
      <c r="K153" s="198"/>
      <c r="L153" s="198"/>
      <c r="M153" s="198"/>
      <c r="N153" s="198"/>
      <c r="O153" s="198"/>
    </row>
    <row r="154" spans="1:15" s="167" customFormat="1" ht="13.5" hidden="1" thickBot="1">
      <c r="A154" s="166"/>
      <c r="B154" s="28"/>
      <c r="C154" s="33"/>
      <c r="D154" s="266"/>
      <c r="E154" s="202"/>
      <c r="F154" s="202"/>
      <c r="G154" s="198"/>
      <c r="H154" s="198"/>
      <c r="I154" s="198"/>
      <c r="J154" s="198"/>
      <c r="K154" s="198"/>
      <c r="L154" s="198"/>
      <c r="M154" s="198"/>
      <c r="N154" s="198"/>
      <c r="O154" s="198"/>
    </row>
    <row r="155" spans="1:15" s="167" customFormat="1" ht="19.5" customHeight="1" thickBot="1">
      <c r="A155" s="166"/>
      <c r="B155" s="28"/>
      <c r="C155" s="33"/>
      <c r="D155" s="266"/>
      <c r="E155" s="202"/>
      <c r="F155" s="202"/>
      <c r="G155" s="198"/>
      <c r="H155" s="198"/>
      <c r="I155" s="198"/>
      <c r="J155" s="198"/>
      <c r="K155" s="198"/>
      <c r="L155" s="198"/>
      <c r="M155" s="198"/>
      <c r="N155" s="198"/>
      <c r="O155" s="198"/>
    </row>
    <row r="156" spans="1:17" s="230" customFormat="1" ht="30" customHeight="1" thickBot="1">
      <c r="A156" s="232" t="s">
        <v>525</v>
      </c>
      <c r="B156" s="233"/>
      <c r="C156" s="234"/>
      <c r="D156" s="266"/>
      <c r="E156" s="202"/>
      <c r="F156" s="202"/>
      <c r="G156" s="202"/>
      <c r="H156" s="202"/>
      <c r="I156" s="202"/>
      <c r="J156" s="202"/>
      <c r="K156" s="235"/>
      <c r="L156" s="231"/>
      <c r="M156" s="235"/>
      <c r="N156" s="231"/>
      <c r="O156" s="220"/>
      <c r="P156" s="95"/>
      <c r="Q156" s="233"/>
    </row>
    <row r="157" spans="1:17" s="230" customFormat="1" ht="12.75">
      <c r="A157" s="98">
        <v>311</v>
      </c>
      <c r="B157" s="79" t="s">
        <v>526</v>
      </c>
      <c r="C157" s="80" t="s">
        <v>527</v>
      </c>
      <c r="D157" s="268">
        <v>1</v>
      </c>
      <c r="E157" s="99">
        <v>13500</v>
      </c>
      <c r="F157" s="434">
        <v>13500</v>
      </c>
      <c r="G157" s="434">
        <v>13500</v>
      </c>
      <c r="H157" s="434"/>
      <c r="I157" s="434"/>
      <c r="J157" s="130">
        <v>13500</v>
      </c>
      <c r="K157" s="236"/>
      <c r="L157" s="231"/>
      <c r="M157" s="231"/>
      <c r="N157" s="231"/>
      <c r="O157" s="231"/>
      <c r="Q157" s="237"/>
    </row>
    <row r="158" spans="1:17" s="95" customFormat="1" ht="12.75">
      <c r="A158" s="100" t="s">
        <v>528</v>
      </c>
      <c r="B158" s="88"/>
      <c r="C158" s="89"/>
      <c r="D158" s="269"/>
      <c r="E158" s="412"/>
      <c r="F158" s="101">
        <v>13500</v>
      </c>
      <c r="G158" s="101"/>
      <c r="H158" s="101"/>
      <c r="I158" s="101"/>
      <c r="J158" s="124">
        <v>13500</v>
      </c>
      <c r="K158" s="235"/>
      <c r="O158" s="220"/>
      <c r="Q158" s="233"/>
    </row>
    <row r="159" spans="1:15" s="17" customFormat="1" ht="12.75">
      <c r="A159" s="113">
        <v>312</v>
      </c>
      <c r="B159" s="384" t="s">
        <v>526</v>
      </c>
      <c r="C159" s="112" t="s">
        <v>529</v>
      </c>
      <c r="D159" s="482">
        <v>1</v>
      </c>
      <c r="E159" s="435">
        <v>1000</v>
      </c>
      <c r="F159" s="403">
        <v>1000</v>
      </c>
      <c r="G159" s="403">
        <v>1000</v>
      </c>
      <c r="H159" s="403"/>
      <c r="I159" s="403"/>
      <c r="J159" s="405">
        <v>1000</v>
      </c>
      <c r="K159" s="219"/>
      <c r="O159" s="219"/>
    </row>
    <row r="160" spans="1:15" s="17" customFormat="1" ht="12.75">
      <c r="A160" s="18" t="s">
        <v>530</v>
      </c>
      <c r="B160" s="125"/>
      <c r="C160" s="16"/>
      <c r="D160" s="486"/>
      <c r="E160" s="437"/>
      <c r="F160" s="412">
        <v>1000</v>
      </c>
      <c r="G160" s="412"/>
      <c r="H160" s="412"/>
      <c r="I160" s="412"/>
      <c r="J160" s="413">
        <v>1000</v>
      </c>
      <c r="K160" s="219"/>
      <c r="O160" s="219"/>
    </row>
    <row r="161" spans="1:15" s="17" customFormat="1" ht="12.75">
      <c r="A161" s="113">
        <v>313</v>
      </c>
      <c r="B161" s="384" t="s">
        <v>526</v>
      </c>
      <c r="C161" s="112" t="s">
        <v>531</v>
      </c>
      <c r="D161" s="482">
        <v>1</v>
      </c>
      <c r="E161" s="435">
        <v>4000</v>
      </c>
      <c r="F161" s="403">
        <v>4000</v>
      </c>
      <c r="G161" s="403">
        <v>4000</v>
      </c>
      <c r="H161" s="403"/>
      <c r="I161" s="403"/>
      <c r="J161" s="405">
        <v>4000</v>
      </c>
      <c r="K161" s="219"/>
      <c r="O161" s="219"/>
    </row>
    <row r="162" spans="1:15" s="17" customFormat="1" ht="12.75">
      <c r="A162" s="18" t="s">
        <v>532</v>
      </c>
      <c r="B162" s="125"/>
      <c r="C162" s="16"/>
      <c r="D162" s="486"/>
      <c r="E162" s="437"/>
      <c r="F162" s="412">
        <v>4000</v>
      </c>
      <c r="G162" s="412"/>
      <c r="H162" s="412"/>
      <c r="I162" s="412"/>
      <c r="J162" s="413">
        <v>4000</v>
      </c>
      <c r="K162" s="219"/>
      <c r="O162" s="219"/>
    </row>
    <row r="163" spans="1:15" s="17" customFormat="1" ht="12.75">
      <c r="A163" s="113">
        <v>314</v>
      </c>
      <c r="B163" s="384" t="s">
        <v>534</v>
      </c>
      <c r="C163" s="112" t="s">
        <v>535</v>
      </c>
      <c r="D163" s="482">
        <v>28</v>
      </c>
      <c r="E163" s="435">
        <v>55</v>
      </c>
      <c r="F163" s="403">
        <v>1540</v>
      </c>
      <c r="G163" s="403">
        <v>1540</v>
      </c>
      <c r="H163" s="403"/>
      <c r="I163" s="403"/>
      <c r="J163" s="405">
        <v>1540</v>
      </c>
      <c r="K163" s="219"/>
      <c r="O163" s="219"/>
    </row>
    <row r="164" spans="1:15" s="17" customFormat="1" ht="12.75">
      <c r="A164" s="113">
        <v>314</v>
      </c>
      <c r="B164" s="384" t="s">
        <v>526</v>
      </c>
      <c r="C164" s="112" t="s">
        <v>536</v>
      </c>
      <c r="D164" s="482">
        <v>1</v>
      </c>
      <c r="E164" s="435">
        <v>25960</v>
      </c>
      <c r="F164" s="403">
        <v>25960</v>
      </c>
      <c r="G164" s="403">
        <v>25960</v>
      </c>
      <c r="H164" s="403"/>
      <c r="I164" s="403"/>
      <c r="J164" s="405">
        <v>25960</v>
      </c>
      <c r="K164" s="219"/>
      <c r="O164" s="219"/>
    </row>
    <row r="165" spans="1:15" s="17" customFormat="1" ht="12.75">
      <c r="A165" s="18" t="s">
        <v>537</v>
      </c>
      <c r="B165" s="125"/>
      <c r="C165" s="16"/>
      <c r="D165" s="486"/>
      <c r="E165" s="437"/>
      <c r="F165" s="412">
        <v>27500</v>
      </c>
      <c r="G165" s="412"/>
      <c r="H165" s="412"/>
      <c r="I165" s="412"/>
      <c r="J165" s="413">
        <v>27500</v>
      </c>
      <c r="K165" s="219"/>
      <c r="O165" s="219"/>
    </row>
    <row r="166" spans="1:15" s="17" customFormat="1" ht="12.75">
      <c r="A166" s="113">
        <v>315</v>
      </c>
      <c r="B166" s="384" t="s">
        <v>169</v>
      </c>
      <c r="C166" s="112" t="s">
        <v>539</v>
      </c>
      <c r="D166" s="482">
        <v>320</v>
      </c>
      <c r="E166" s="435">
        <v>12.5</v>
      </c>
      <c r="F166" s="403">
        <v>4000</v>
      </c>
      <c r="G166" s="403">
        <v>4000</v>
      </c>
      <c r="H166" s="403"/>
      <c r="I166" s="403"/>
      <c r="J166" s="405">
        <v>4000</v>
      </c>
      <c r="K166" s="219"/>
      <c r="O166" s="219"/>
    </row>
    <row r="167" spans="1:15" s="17" customFormat="1" ht="12.75">
      <c r="A167" s="18" t="s">
        <v>540</v>
      </c>
      <c r="B167" s="125"/>
      <c r="C167" s="16"/>
      <c r="D167" s="486"/>
      <c r="E167" s="437"/>
      <c r="F167" s="412">
        <v>4000</v>
      </c>
      <c r="G167" s="412"/>
      <c r="H167" s="412"/>
      <c r="I167" s="412"/>
      <c r="J167" s="413">
        <v>4000</v>
      </c>
      <c r="K167" s="219"/>
      <c r="O167" s="219"/>
    </row>
    <row r="168" spans="1:15" s="17" customFormat="1" ht="12.75">
      <c r="A168" s="113">
        <v>331</v>
      </c>
      <c r="B168" s="394" t="s">
        <v>526</v>
      </c>
      <c r="C168" s="122" t="s">
        <v>547</v>
      </c>
      <c r="D168" s="482">
        <v>1</v>
      </c>
      <c r="E168" s="435">
        <v>78120</v>
      </c>
      <c r="F168" s="403">
        <v>78120</v>
      </c>
      <c r="G168" s="403">
        <v>78120</v>
      </c>
      <c r="H168" s="403"/>
      <c r="I168" s="403"/>
      <c r="J168" s="405">
        <v>78120</v>
      </c>
      <c r="K168" s="219"/>
      <c r="O168" s="219"/>
    </row>
    <row r="169" spans="1:15" s="17" customFormat="1" ht="12.75">
      <c r="A169" s="18" t="s">
        <v>548</v>
      </c>
      <c r="B169" s="125"/>
      <c r="C169" s="16"/>
      <c r="D169" s="269"/>
      <c r="E169" s="101"/>
      <c r="F169" s="412">
        <v>78120</v>
      </c>
      <c r="G169" s="412"/>
      <c r="H169" s="412"/>
      <c r="I169" s="412"/>
      <c r="J169" s="413">
        <v>78120</v>
      </c>
      <c r="K169" s="219"/>
      <c r="O169" s="219"/>
    </row>
    <row r="170" spans="1:15" s="17" customFormat="1" ht="12.75">
      <c r="A170" s="123">
        <v>332</v>
      </c>
      <c r="B170" s="394" t="s">
        <v>534</v>
      </c>
      <c r="C170" s="122" t="s">
        <v>549</v>
      </c>
      <c r="D170" s="482">
        <v>35</v>
      </c>
      <c r="E170" s="435">
        <v>900</v>
      </c>
      <c r="F170" s="403">
        <f>+D170*E170</f>
        <v>31500</v>
      </c>
      <c r="G170" s="403">
        <f>+F170</f>
        <v>31500</v>
      </c>
      <c r="H170" s="403"/>
      <c r="I170" s="403"/>
      <c r="J170" s="405">
        <f>+G170</f>
        <v>31500</v>
      </c>
      <c r="K170" s="219"/>
      <c r="O170" s="219"/>
    </row>
    <row r="171" spans="1:15" s="17" customFormat="1" ht="12.75">
      <c r="A171" s="123">
        <v>332</v>
      </c>
      <c r="B171" s="394" t="s">
        <v>534</v>
      </c>
      <c r="C171" s="122" t="s">
        <v>550</v>
      </c>
      <c r="D171" s="482">
        <v>34</v>
      </c>
      <c r="E171" s="435">
        <v>905</v>
      </c>
      <c r="F171" s="403">
        <f>+D171*E171</f>
        <v>30770</v>
      </c>
      <c r="G171" s="403">
        <f>+F171</f>
        <v>30770</v>
      </c>
      <c r="H171" s="403"/>
      <c r="I171" s="403"/>
      <c r="J171" s="405">
        <f>+G171</f>
        <v>30770</v>
      </c>
      <c r="K171" s="219"/>
      <c r="O171" s="219"/>
    </row>
    <row r="172" spans="1:15" s="17" customFormat="1" ht="12.75">
      <c r="A172" s="21" t="s">
        <v>551</v>
      </c>
      <c r="B172" s="386"/>
      <c r="C172" s="16"/>
      <c r="D172" s="487"/>
      <c r="E172" s="437"/>
      <c r="F172" s="412">
        <f>SUM(F170:F171)</f>
        <v>62270</v>
      </c>
      <c r="G172" s="412"/>
      <c r="H172" s="412"/>
      <c r="I172" s="412"/>
      <c r="J172" s="408">
        <f>SUM(J170:J171)</f>
        <v>62270</v>
      </c>
      <c r="K172" s="219"/>
      <c r="O172" s="219"/>
    </row>
    <row r="173" spans="1:15" s="17" customFormat="1" ht="12.75">
      <c r="A173" s="113">
        <v>333</v>
      </c>
      <c r="B173" s="384" t="s">
        <v>541</v>
      </c>
      <c r="C173" s="112" t="s">
        <v>552</v>
      </c>
      <c r="D173" s="482">
        <v>2</v>
      </c>
      <c r="E173" s="435">
        <v>3500</v>
      </c>
      <c r="F173" s="403">
        <v>7000</v>
      </c>
      <c r="G173" s="403">
        <v>7000</v>
      </c>
      <c r="H173" s="403"/>
      <c r="I173" s="403"/>
      <c r="J173" s="405">
        <v>7000</v>
      </c>
      <c r="K173" s="219"/>
      <c r="O173" s="219"/>
    </row>
    <row r="174" spans="1:15" s="17" customFormat="1" ht="12.75">
      <c r="A174" s="113">
        <v>333</v>
      </c>
      <c r="B174" s="384" t="s">
        <v>534</v>
      </c>
      <c r="C174" s="112" t="s">
        <v>553</v>
      </c>
      <c r="D174" s="482">
        <v>4</v>
      </c>
      <c r="E174" s="435">
        <v>248</v>
      </c>
      <c r="F174" s="403">
        <v>992</v>
      </c>
      <c r="G174" s="403">
        <v>992</v>
      </c>
      <c r="H174" s="403"/>
      <c r="I174" s="403"/>
      <c r="J174" s="405">
        <v>992</v>
      </c>
      <c r="K174" s="219"/>
      <c r="O174" s="219"/>
    </row>
    <row r="175" spans="1:10" s="20" customFormat="1" ht="12.75">
      <c r="A175" s="113">
        <v>333</v>
      </c>
      <c r="B175" s="384" t="s">
        <v>534</v>
      </c>
      <c r="C175" s="112" t="s">
        <v>554</v>
      </c>
      <c r="D175" s="483">
        <v>8</v>
      </c>
      <c r="E175" s="435">
        <f>F175/D175</f>
        <v>458.625</v>
      </c>
      <c r="F175" s="410">
        <v>3669</v>
      </c>
      <c r="G175" s="410">
        <f>+F175</f>
        <v>3669</v>
      </c>
      <c r="H175" s="410"/>
      <c r="I175" s="410"/>
      <c r="J175" s="411">
        <f>+G175</f>
        <v>3669</v>
      </c>
    </row>
    <row r="176" spans="1:15" s="17" customFormat="1" ht="12.75">
      <c r="A176" s="113">
        <v>333</v>
      </c>
      <c r="B176" s="384" t="s">
        <v>534</v>
      </c>
      <c r="C176" s="112" t="s">
        <v>555</v>
      </c>
      <c r="D176" s="482">
        <v>12</v>
      </c>
      <c r="E176" s="435">
        <v>64</v>
      </c>
      <c r="F176" s="403">
        <v>768</v>
      </c>
      <c r="G176" s="403">
        <v>768</v>
      </c>
      <c r="H176" s="403"/>
      <c r="I176" s="403"/>
      <c r="J176" s="405">
        <v>768</v>
      </c>
      <c r="K176" s="219"/>
      <c r="O176" s="219"/>
    </row>
    <row r="177" spans="1:15" s="17" customFormat="1" ht="24">
      <c r="A177" s="123">
        <v>333</v>
      </c>
      <c r="B177" s="394" t="s">
        <v>526</v>
      </c>
      <c r="C177" s="112" t="s">
        <v>556</v>
      </c>
      <c r="D177" s="482">
        <v>8</v>
      </c>
      <c r="E177" s="435">
        <v>165</v>
      </c>
      <c r="F177" s="403">
        <v>1320</v>
      </c>
      <c r="G177" s="403">
        <v>1320</v>
      </c>
      <c r="H177" s="403"/>
      <c r="I177" s="403"/>
      <c r="J177" s="405">
        <v>1320</v>
      </c>
      <c r="K177" s="219"/>
      <c r="O177" s="219"/>
    </row>
    <row r="178" spans="1:15" s="17" customFormat="1" ht="12.75">
      <c r="A178" s="18" t="s">
        <v>557</v>
      </c>
      <c r="B178" s="125"/>
      <c r="C178" s="16"/>
      <c r="D178" s="486"/>
      <c r="E178" s="437"/>
      <c r="F178" s="412">
        <f>SUM(F173:F177)</f>
        <v>13749</v>
      </c>
      <c r="G178" s="412"/>
      <c r="H178" s="412"/>
      <c r="I178" s="412"/>
      <c r="J178" s="413">
        <f>SUM(J173:J177)</f>
        <v>13749</v>
      </c>
      <c r="K178" s="219"/>
      <c r="O178" s="219"/>
    </row>
    <row r="179" spans="1:15" s="17" customFormat="1" ht="12.75">
      <c r="A179" s="113">
        <v>335</v>
      </c>
      <c r="B179" s="384" t="s">
        <v>534</v>
      </c>
      <c r="C179" s="112" t="s">
        <v>558</v>
      </c>
      <c r="D179" s="484">
        <v>36</v>
      </c>
      <c r="E179" s="435">
        <v>50</v>
      </c>
      <c r="F179" s="410">
        <f>+D179*E179</f>
        <v>1800</v>
      </c>
      <c r="G179" s="410">
        <f>+F179</f>
        <v>1800</v>
      </c>
      <c r="H179" s="412"/>
      <c r="I179" s="412"/>
      <c r="J179" s="411">
        <f>+G179</f>
        <v>1800</v>
      </c>
      <c r="K179" s="219"/>
      <c r="O179" s="219"/>
    </row>
    <row r="180" spans="1:15" s="17" customFormat="1" ht="12.75">
      <c r="A180" s="18" t="s">
        <v>563</v>
      </c>
      <c r="B180" s="125"/>
      <c r="C180" s="16"/>
      <c r="D180" s="488"/>
      <c r="E180" s="437"/>
      <c r="F180" s="412">
        <f>SUM(F179)</f>
        <v>1800</v>
      </c>
      <c r="G180" s="412"/>
      <c r="H180" s="412"/>
      <c r="I180" s="412"/>
      <c r="J180" s="413">
        <f>SUM(J179)</f>
        <v>1800</v>
      </c>
      <c r="K180" s="219"/>
      <c r="O180" s="219"/>
    </row>
    <row r="181" spans="1:15" s="20" customFormat="1" ht="12.75">
      <c r="A181" s="113">
        <v>345</v>
      </c>
      <c r="B181" s="384" t="s">
        <v>526</v>
      </c>
      <c r="C181" s="112" t="s">
        <v>569</v>
      </c>
      <c r="D181" s="489">
        <v>10</v>
      </c>
      <c r="E181" s="455">
        <v>1000</v>
      </c>
      <c r="F181" s="410">
        <f>+E181*D181</f>
        <v>10000</v>
      </c>
      <c r="G181" s="410">
        <f>+F181</f>
        <v>10000</v>
      </c>
      <c r="H181" s="410"/>
      <c r="I181" s="410"/>
      <c r="J181" s="411">
        <f>SUM(G181:I181)</f>
        <v>10000</v>
      </c>
      <c r="K181" s="184"/>
      <c r="O181" s="184"/>
    </row>
    <row r="182" spans="1:15" s="17" customFormat="1" ht="12.75">
      <c r="A182" s="18" t="s">
        <v>570</v>
      </c>
      <c r="B182" s="125"/>
      <c r="C182" s="16"/>
      <c r="D182" s="490"/>
      <c r="E182" s="442"/>
      <c r="F182" s="412">
        <f>SUM(F181)</f>
        <v>10000</v>
      </c>
      <c r="G182" s="412"/>
      <c r="H182" s="412"/>
      <c r="I182" s="412"/>
      <c r="J182" s="413">
        <f>SUM(J181)</f>
        <v>10000</v>
      </c>
      <c r="K182" s="219"/>
      <c r="O182" s="219"/>
    </row>
    <row r="183" spans="1:15" s="17" customFormat="1" ht="9.75" customHeight="1">
      <c r="A183" s="113">
        <v>346</v>
      </c>
      <c r="B183" s="384"/>
      <c r="C183" s="112" t="s">
        <v>705</v>
      </c>
      <c r="D183" s="489">
        <v>1</v>
      </c>
      <c r="E183" s="455">
        <v>5800</v>
      </c>
      <c r="F183" s="410">
        <v>5800</v>
      </c>
      <c r="G183" s="410">
        <v>5800</v>
      </c>
      <c r="H183" s="410"/>
      <c r="I183" s="410"/>
      <c r="J183" s="411">
        <v>5800</v>
      </c>
      <c r="K183" s="219"/>
      <c r="O183" s="219"/>
    </row>
    <row r="184" spans="1:15" s="17" customFormat="1" ht="12.75">
      <c r="A184" s="18" t="s">
        <v>17</v>
      </c>
      <c r="B184" s="125"/>
      <c r="C184" s="16"/>
      <c r="D184" s="490"/>
      <c r="E184" s="442"/>
      <c r="F184" s="412">
        <v>5800</v>
      </c>
      <c r="G184" s="412"/>
      <c r="H184" s="412"/>
      <c r="I184" s="412"/>
      <c r="J184" s="413">
        <v>5800</v>
      </c>
      <c r="K184" s="219"/>
      <c r="O184" s="219"/>
    </row>
    <row r="185" spans="1:15" s="17" customFormat="1" ht="12.75">
      <c r="A185" s="113">
        <v>354</v>
      </c>
      <c r="B185" s="384" t="s">
        <v>534</v>
      </c>
      <c r="C185" s="112" t="s">
        <v>586</v>
      </c>
      <c r="D185" s="482">
        <v>1</v>
      </c>
      <c r="E185" s="435">
        <v>1100</v>
      </c>
      <c r="F185" s="403">
        <v>1100</v>
      </c>
      <c r="G185" s="403">
        <v>1100</v>
      </c>
      <c r="H185" s="403"/>
      <c r="I185" s="403"/>
      <c r="J185" s="405">
        <v>1100</v>
      </c>
      <c r="K185" s="219"/>
      <c r="O185" s="219"/>
    </row>
    <row r="186" spans="1:15" s="17" customFormat="1" ht="12.75">
      <c r="A186" s="113">
        <v>354</v>
      </c>
      <c r="B186" s="384" t="s">
        <v>534</v>
      </c>
      <c r="C186" s="112" t="s">
        <v>587</v>
      </c>
      <c r="D186" s="482">
        <v>5</v>
      </c>
      <c r="E186" s="435">
        <v>1680</v>
      </c>
      <c r="F186" s="403">
        <v>8400</v>
      </c>
      <c r="G186" s="403">
        <v>8400</v>
      </c>
      <c r="H186" s="403"/>
      <c r="I186" s="403"/>
      <c r="J186" s="405">
        <v>8400</v>
      </c>
      <c r="K186" s="219"/>
      <c r="O186" s="219"/>
    </row>
    <row r="187" spans="1:15" s="17" customFormat="1" ht="12.75">
      <c r="A187" s="18" t="s">
        <v>588</v>
      </c>
      <c r="B187" s="125"/>
      <c r="C187" s="16"/>
      <c r="D187" s="269"/>
      <c r="E187" s="101"/>
      <c r="F187" s="412">
        <v>9500</v>
      </c>
      <c r="G187" s="412"/>
      <c r="H187" s="412"/>
      <c r="I187" s="412"/>
      <c r="J187" s="413">
        <v>9500</v>
      </c>
      <c r="K187" s="219"/>
      <c r="O187" s="219"/>
    </row>
    <row r="188" spans="1:10" s="20" customFormat="1" ht="12.75">
      <c r="A188" s="113">
        <v>371</v>
      </c>
      <c r="B188" s="384" t="s">
        <v>534</v>
      </c>
      <c r="C188" s="112" t="s">
        <v>596</v>
      </c>
      <c r="D188" s="483">
        <v>4</v>
      </c>
      <c r="E188" s="419">
        <v>1100</v>
      </c>
      <c r="F188" s="410">
        <f>+D188*E188</f>
        <v>4400</v>
      </c>
      <c r="G188" s="410">
        <f>+F188</f>
        <v>4400</v>
      </c>
      <c r="H188" s="410"/>
      <c r="I188" s="410"/>
      <c r="J188" s="411">
        <f>+G188</f>
        <v>4400</v>
      </c>
    </row>
    <row r="189" spans="1:10" s="20" customFormat="1" ht="12.75">
      <c r="A189" s="113">
        <v>371</v>
      </c>
      <c r="B189" s="384" t="s">
        <v>597</v>
      </c>
      <c r="C189" s="112" t="s">
        <v>598</v>
      </c>
      <c r="D189" s="483">
        <v>2</v>
      </c>
      <c r="E189" s="419">
        <v>2400</v>
      </c>
      <c r="F189" s="410">
        <f>+D189*E189</f>
        <v>4800</v>
      </c>
      <c r="G189" s="410">
        <f>+F189</f>
        <v>4800</v>
      </c>
      <c r="H189" s="410"/>
      <c r="I189" s="410"/>
      <c r="J189" s="411">
        <f>+G189</f>
        <v>4800</v>
      </c>
    </row>
    <row r="190" spans="1:15" s="17" customFormat="1" ht="12.75">
      <c r="A190" s="113">
        <v>371</v>
      </c>
      <c r="B190" s="384" t="s">
        <v>534</v>
      </c>
      <c r="C190" s="112" t="s">
        <v>599</v>
      </c>
      <c r="D190" s="482">
        <v>50</v>
      </c>
      <c r="E190" s="419">
        <v>280</v>
      </c>
      <c r="F190" s="410">
        <f>+D190*E190</f>
        <v>14000</v>
      </c>
      <c r="G190" s="410">
        <f>+F190</f>
        <v>14000</v>
      </c>
      <c r="H190" s="410"/>
      <c r="I190" s="410"/>
      <c r="J190" s="411">
        <f>+G190</f>
        <v>14000</v>
      </c>
      <c r="K190" s="219"/>
      <c r="O190" s="219"/>
    </row>
    <row r="191" spans="1:15" s="17" customFormat="1" ht="12.75">
      <c r="A191" s="18" t="s">
        <v>600</v>
      </c>
      <c r="B191" s="125"/>
      <c r="C191" s="16"/>
      <c r="D191" s="491"/>
      <c r="E191" s="439"/>
      <c r="F191" s="412">
        <f>SUM(F188:F190)</f>
        <v>23200</v>
      </c>
      <c r="G191" s="412"/>
      <c r="H191" s="412"/>
      <c r="I191" s="412"/>
      <c r="J191" s="413">
        <f>SUM(J188:J190)</f>
        <v>23200</v>
      </c>
      <c r="K191" s="219"/>
      <c r="O191" s="219"/>
    </row>
    <row r="192" spans="1:15" s="17" customFormat="1" ht="12.75">
      <c r="A192" s="113">
        <v>372</v>
      </c>
      <c r="B192" s="384" t="s">
        <v>601</v>
      </c>
      <c r="C192" s="112" t="s">
        <v>602</v>
      </c>
      <c r="D192" s="482">
        <v>828.5</v>
      </c>
      <c r="E192" s="419">
        <v>280</v>
      </c>
      <c r="F192" s="410">
        <f>+D192*E192</f>
        <v>231980</v>
      </c>
      <c r="G192" s="410">
        <f>+F192</f>
        <v>231980</v>
      </c>
      <c r="H192" s="410"/>
      <c r="I192" s="410"/>
      <c r="J192" s="411">
        <f>+G192</f>
        <v>231980</v>
      </c>
      <c r="K192" s="219"/>
      <c r="O192" s="219"/>
    </row>
    <row r="193" spans="1:15" s="17" customFormat="1" ht="12.75">
      <c r="A193" s="113">
        <v>372</v>
      </c>
      <c r="B193" s="384" t="s">
        <v>541</v>
      </c>
      <c r="C193" s="112" t="s">
        <v>603</v>
      </c>
      <c r="D193" s="482">
        <v>20</v>
      </c>
      <c r="E193" s="419">
        <v>900</v>
      </c>
      <c r="F193" s="410">
        <f>+D193*E193</f>
        <v>18000</v>
      </c>
      <c r="G193" s="410">
        <f>+F193</f>
        <v>18000</v>
      </c>
      <c r="H193" s="410"/>
      <c r="I193" s="410"/>
      <c r="J193" s="411">
        <f>+G193</f>
        <v>18000</v>
      </c>
      <c r="K193" s="219"/>
      <c r="O193" s="219"/>
    </row>
    <row r="194" spans="1:15" s="17" customFormat="1" ht="12.75">
      <c r="A194" s="18" t="s">
        <v>604</v>
      </c>
      <c r="B194" s="125"/>
      <c r="C194" s="16"/>
      <c r="D194" s="491"/>
      <c r="E194" s="439"/>
      <c r="F194" s="412">
        <f>SUM(F192:F193)</f>
        <v>249980</v>
      </c>
      <c r="G194" s="412"/>
      <c r="H194" s="412"/>
      <c r="I194" s="412"/>
      <c r="J194" s="413">
        <f>SUM(J192:J193)</f>
        <v>249980</v>
      </c>
      <c r="K194" s="219"/>
      <c r="O194" s="219"/>
    </row>
    <row r="195" spans="1:15" s="17" customFormat="1" ht="12.75">
      <c r="A195" s="113">
        <v>379</v>
      </c>
      <c r="B195" s="384" t="s">
        <v>605</v>
      </c>
      <c r="C195" s="112" t="s">
        <v>606</v>
      </c>
      <c r="D195" s="482">
        <v>850</v>
      </c>
      <c r="E195" s="419">
        <f>+F195/D195</f>
        <v>0.51</v>
      </c>
      <c r="F195" s="410">
        <v>433.5</v>
      </c>
      <c r="G195" s="410">
        <f>+F195</f>
        <v>433.5</v>
      </c>
      <c r="H195" s="410"/>
      <c r="I195" s="410"/>
      <c r="J195" s="411">
        <f>+G195</f>
        <v>433.5</v>
      </c>
      <c r="K195" s="219"/>
      <c r="O195" s="219"/>
    </row>
    <row r="196" spans="1:15" s="17" customFormat="1" ht="12.75">
      <c r="A196" s="18" t="s">
        <v>608</v>
      </c>
      <c r="B196" s="125"/>
      <c r="C196" s="16"/>
      <c r="D196" s="486"/>
      <c r="E196" s="437"/>
      <c r="F196" s="412">
        <v>433.5</v>
      </c>
      <c r="G196" s="412"/>
      <c r="H196" s="412"/>
      <c r="I196" s="412"/>
      <c r="J196" s="413">
        <f>SUM(J195)</f>
        <v>433.5</v>
      </c>
      <c r="K196" s="219"/>
      <c r="O196" s="219"/>
    </row>
    <row r="197" spans="1:15" s="20" customFormat="1" ht="12.75">
      <c r="A197" s="113">
        <v>383</v>
      </c>
      <c r="B197" s="384"/>
      <c r="C197" s="112" t="s">
        <v>831</v>
      </c>
      <c r="D197" s="484">
        <v>100</v>
      </c>
      <c r="E197" s="435">
        <v>5.625</v>
      </c>
      <c r="F197" s="410">
        <f>+D197*E197</f>
        <v>562.5</v>
      </c>
      <c r="G197" s="410">
        <f>+F197</f>
        <v>562.5</v>
      </c>
      <c r="H197" s="410"/>
      <c r="I197" s="410"/>
      <c r="J197" s="411">
        <f>+G197</f>
        <v>562.5</v>
      </c>
      <c r="K197" s="184"/>
      <c r="O197" s="184"/>
    </row>
    <row r="198" spans="1:15" s="17" customFormat="1" ht="12.75">
      <c r="A198" s="19" t="s">
        <v>610</v>
      </c>
      <c r="B198" s="386"/>
      <c r="C198" s="16"/>
      <c r="D198" s="487"/>
      <c r="E198" s="437"/>
      <c r="F198" s="412">
        <f>SUM(F197)</f>
        <v>562.5</v>
      </c>
      <c r="G198" s="412"/>
      <c r="H198" s="412"/>
      <c r="I198" s="412"/>
      <c r="J198" s="413">
        <f>SUM(J197)</f>
        <v>562.5</v>
      </c>
      <c r="K198" s="219"/>
      <c r="O198" s="219"/>
    </row>
    <row r="199" spans="1:15" s="20" customFormat="1" ht="12.75">
      <c r="A199" s="114">
        <v>389</v>
      </c>
      <c r="B199" s="389"/>
      <c r="C199" s="112" t="s">
        <v>832</v>
      </c>
      <c r="D199" s="492">
        <v>12</v>
      </c>
      <c r="E199" s="435">
        <v>300</v>
      </c>
      <c r="F199" s="410">
        <f>+D199*E199</f>
        <v>3600</v>
      </c>
      <c r="G199" s="410">
        <f>+F199</f>
        <v>3600</v>
      </c>
      <c r="H199" s="410"/>
      <c r="I199" s="410"/>
      <c r="J199" s="411">
        <f>+G199</f>
        <v>3600</v>
      </c>
      <c r="K199" s="184"/>
      <c r="O199" s="184"/>
    </row>
    <row r="200" spans="1:15" s="17" customFormat="1" ht="12.75">
      <c r="A200" s="18" t="s">
        <v>612</v>
      </c>
      <c r="B200" s="125"/>
      <c r="C200" s="16"/>
      <c r="D200" s="486"/>
      <c r="E200" s="437"/>
      <c r="F200" s="412">
        <f>SUM(F199)</f>
        <v>3600</v>
      </c>
      <c r="G200" s="412"/>
      <c r="H200" s="412"/>
      <c r="I200" s="412"/>
      <c r="J200" s="413">
        <f>SUM(J199)</f>
        <v>3600</v>
      </c>
      <c r="K200" s="219"/>
      <c r="O200" s="219"/>
    </row>
    <row r="201" spans="1:15" s="20" customFormat="1" ht="12.75">
      <c r="A201" s="113">
        <v>399</v>
      </c>
      <c r="B201" s="384" t="s">
        <v>166</v>
      </c>
      <c r="C201" s="112" t="s">
        <v>706</v>
      </c>
      <c r="D201" s="484">
        <v>2</v>
      </c>
      <c r="E201" s="435">
        <v>25000</v>
      </c>
      <c r="F201" s="410">
        <f>+D201*E201</f>
        <v>50000</v>
      </c>
      <c r="G201" s="410">
        <f>+F201</f>
        <v>50000</v>
      </c>
      <c r="H201" s="410"/>
      <c r="I201" s="410"/>
      <c r="J201" s="411">
        <f>+G201</f>
        <v>50000</v>
      </c>
      <c r="K201" s="184"/>
      <c r="O201" s="184"/>
    </row>
    <row r="202" spans="1:15" s="17" customFormat="1" ht="13.5" thickBot="1">
      <c r="A202" s="120" t="s">
        <v>18</v>
      </c>
      <c r="B202" s="395"/>
      <c r="C202" s="121"/>
      <c r="D202" s="485"/>
      <c r="E202" s="445"/>
      <c r="F202" s="446">
        <f>SUM(F201)</f>
        <v>50000</v>
      </c>
      <c r="G202" s="446"/>
      <c r="H202" s="446"/>
      <c r="I202" s="446"/>
      <c r="J202" s="447">
        <f>SUM(J201)</f>
        <v>50000</v>
      </c>
      <c r="K202" s="219"/>
      <c r="O202" s="219"/>
    </row>
    <row r="203" spans="1:15" s="167" customFormat="1" ht="19.5" customHeight="1" thickBot="1">
      <c r="A203" s="166"/>
      <c r="B203" s="28"/>
      <c r="C203" s="29"/>
      <c r="D203" s="270"/>
      <c r="E203" s="204"/>
      <c r="F203" s="204"/>
      <c r="G203" s="198"/>
      <c r="H203" s="198"/>
      <c r="I203" s="198"/>
      <c r="J203" s="198"/>
      <c r="K203" s="198"/>
      <c r="O203" s="198"/>
    </row>
    <row r="204" spans="1:17" s="105" customFormat="1" ht="24.75" customHeight="1" thickBot="1">
      <c r="A204" s="815" t="s">
        <v>616</v>
      </c>
      <c r="B204" s="816"/>
      <c r="C204" s="816"/>
      <c r="D204" s="816"/>
      <c r="E204" s="839"/>
      <c r="F204" s="96">
        <f>+F202+F200+F198+F196+F194+F191+F187+F184+F182+F180+F178+F172+F169+F167+F165+F162+F160+F158</f>
        <v>559015</v>
      </c>
      <c r="G204" s="96">
        <f>SUM(G157:G202)</f>
        <v>559015</v>
      </c>
      <c r="H204" s="96">
        <f>SUM(H157:H202)</f>
        <v>0</v>
      </c>
      <c r="I204" s="96">
        <f>SUM(I157:I202)</f>
        <v>0</v>
      </c>
      <c r="J204" s="96">
        <f>+J202+J200+J198+J196+J194+J191+J187+J184+J182+J180+J178+J172+J169+J167+J165+J162+J160+J158</f>
        <v>559015</v>
      </c>
      <c r="K204" s="222"/>
      <c r="L204" s="223"/>
      <c r="M204" s="222"/>
      <c r="N204" s="218"/>
      <c r="O204" s="220"/>
      <c r="P204" s="95"/>
      <c r="Q204" s="97"/>
    </row>
    <row r="205" spans="1:15" s="167" customFormat="1" ht="12.75" hidden="1">
      <c r="A205" s="166"/>
      <c r="B205" s="28"/>
      <c r="C205" s="29"/>
      <c r="D205" s="270"/>
      <c r="E205" s="204"/>
      <c r="F205" s="204"/>
      <c r="G205" s="198"/>
      <c r="H205" s="198"/>
      <c r="I205" s="198"/>
      <c r="J205" s="198"/>
      <c r="K205" s="198"/>
      <c r="L205" s="198"/>
      <c r="M205" s="198"/>
      <c r="N205" s="198"/>
      <c r="O205" s="198"/>
    </row>
    <row r="206" spans="1:15" s="167" customFormat="1" ht="12.75" hidden="1">
      <c r="A206" s="166"/>
      <c r="B206" s="28"/>
      <c r="C206" s="29"/>
      <c r="D206" s="270"/>
      <c r="E206" s="204"/>
      <c r="F206" s="204"/>
      <c r="G206" s="198"/>
      <c r="H206" s="198"/>
      <c r="I206" s="198"/>
      <c r="J206" s="198"/>
      <c r="K206" s="198"/>
      <c r="L206" s="198"/>
      <c r="M206" s="198"/>
      <c r="N206" s="198"/>
      <c r="O206" s="198"/>
    </row>
    <row r="207" spans="1:15" s="167" customFormat="1" ht="19.5" customHeight="1" thickBot="1">
      <c r="A207" s="166"/>
      <c r="B207" s="28"/>
      <c r="C207" s="29"/>
      <c r="D207" s="270"/>
      <c r="E207" s="204"/>
      <c r="F207" s="204"/>
      <c r="G207" s="198"/>
      <c r="H207" s="198"/>
      <c r="I207" s="198"/>
      <c r="J207" s="198"/>
      <c r="K207" s="198"/>
      <c r="L207" s="198"/>
      <c r="M207" s="198"/>
      <c r="N207" s="198"/>
      <c r="O207" s="198"/>
    </row>
    <row r="208" spans="1:17" s="104" customFormat="1" ht="30.75" customHeight="1" thickBot="1">
      <c r="A208" s="251" t="s">
        <v>617</v>
      </c>
      <c r="B208" s="25"/>
      <c r="C208" s="102"/>
      <c r="D208" s="358"/>
      <c r="E208" s="205"/>
      <c r="F208" s="203"/>
      <c r="G208" s="206"/>
      <c r="H208" s="206"/>
      <c r="I208" s="206"/>
      <c r="J208" s="206"/>
      <c r="K208" s="206"/>
      <c r="L208" s="224"/>
      <c r="M208" s="206"/>
      <c r="N208" s="218"/>
      <c r="O208" s="220"/>
      <c r="P208" s="95"/>
      <c r="Q208" s="23"/>
    </row>
    <row r="209" spans="1:15" s="20" customFormat="1" ht="12.75">
      <c r="A209" s="467">
        <v>433</v>
      </c>
      <c r="B209" s="468" t="s">
        <v>169</v>
      </c>
      <c r="C209" s="469" t="s">
        <v>623</v>
      </c>
      <c r="D209" s="493">
        <v>6</v>
      </c>
      <c r="E209" s="497">
        <v>1375</v>
      </c>
      <c r="F209" s="497">
        <v>8250</v>
      </c>
      <c r="G209" s="497">
        <f>+F209</f>
        <v>8250</v>
      </c>
      <c r="H209" s="497"/>
      <c r="I209" s="497"/>
      <c r="J209" s="498">
        <f>SUM(G209:I209)</f>
        <v>8250</v>
      </c>
      <c r="N209" s="184"/>
      <c r="O209" s="184"/>
    </row>
    <row r="210" spans="1:15" s="20" customFormat="1" ht="12.75">
      <c r="A210" s="113">
        <v>433</v>
      </c>
      <c r="B210" s="384" t="s">
        <v>169</v>
      </c>
      <c r="C210" s="112" t="s">
        <v>625</v>
      </c>
      <c r="D210" s="482">
        <v>3</v>
      </c>
      <c r="E210" s="499">
        <v>8100</v>
      </c>
      <c r="F210" s="499">
        <v>24300</v>
      </c>
      <c r="G210" s="499">
        <f>+F210</f>
        <v>24300</v>
      </c>
      <c r="H210" s="499"/>
      <c r="I210" s="499"/>
      <c r="J210" s="500">
        <f>SUM(G210:I210)</f>
        <v>24300</v>
      </c>
      <c r="N210" s="184"/>
      <c r="O210" s="184"/>
    </row>
    <row r="211" spans="1:15" s="20" customFormat="1" ht="12.75">
      <c r="A211" s="113">
        <v>433</v>
      </c>
      <c r="B211" s="384" t="s">
        <v>169</v>
      </c>
      <c r="C211" s="112" t="s">
        <v>627</v>
      </c>
      <c r="D211" s="482">
        <v>3</v>
      </c>
      <c r="E211" s="499">
        <v>2000</v>
      </c>
      <c r="F211" s="499">
        <v>6000</v>
      </c>
      <c r="G211" s="499">
        <f>+F211</f>
        <v>6000</v>
      </c>
      <c r="H211" s="499"/>
      <c r="I211" s="499"/>
      <c r="J211" s="500">
        <f>SUM(G211:I211)</f>
        <v>6000</v>
      </c>
      <c r="N211" s="184"/>
      <c r="O211" s="184"/>
    </row>
    <row r="212" spans="1:15" s="17" customFormat="1" ht="12.75">
      <c r="A212" s="18" t="s">
        <v>630</v>
      </c>
      <c r="B212" s="125"/>
      <c r="C212" s="16"/>
      <c r="D212" s="494"/>
      <c r="E212" s="501"/>
      <c r="F212" s="502">
        <v>38550</v>
      </c>
      <c r="G212" s="502"/>
      <c r="H212" s="502"/>
      <c r="I212" s="502"/>
      <c r="J212" s="503">
        <f>SUM(J209:J211)</f>
        <v>38550</v>
      </c>
      <c r="N212" s="219"/>
      <c r="O212" s="219"/>
    </row>
    <row r="213" spans="1:15" s="20" customFormat="1" ht="12.75">
      <c r="A213" s="115">
        <v>450</v>
      </c>
      <c r="B213" s="384" t="s">
        <v>169</v>
      </c>
      <c r="C213" s="112" t="s">
        <v>677</v>
      </c>
      <c r="D213" s="482">
        <v>60</v>
      </c>
      <c r="E213" s="506">
        <v>50</v>
      </c>
      <c r="F213" s="504">
        <v>3000</v>
      </c>
      <c r="G213" s="504">
        <f>+F213</f>
        <v>3000</v>
      </c>
      <c r="H213" s="504"/>
      <c r="I213" s="504"/>
      <c r="J213" s="507">
        <f>SUM(G213:I213)</f>
        <v>3000</v>
      </c>
      <c r="N213" s="184"/>
      <c r="O213" s="184"/>
    </row>
    <row r="214" spans="1:15" s="17" customFormat="1" ht="13.5" thickBot="1">
      <c r="A214" s="472" t="s">
        <v>678</v>
      </c>
      <c r="B214" s="473"/>
      <c r="C214" s="121"/>
      <c r="D214" s="496"/>
      <c r="E214" s="508"/>
      <c r="F214" s="509">
        <v>3000</v>
      </c>
      <c r="G214" s="509"/>
      <c r="H214" s="509"/>
      <c r="I214" s="509"/>
      <c r="J214" s="510">
        <f>SUM(F214:I214)</f>
        <v>3000</v>
      </c>
      <c r="N214" s="219"/>
      <c r="O214" s="219"/>
    </row>
    <row r="215" spans="1:15" s="165" customFormat="1" ht="19.5" customHeight="1" thickBot="1">
      <c r="A215" s="176"/>
      <c r="B215" s="177"/>
      <c r="C215" s="178"/>
      <c r="D215" s="285"/>
      <c r="E215" s="207"/>
      <c r="F215" s="208"/>
      <c r="G215" s="208"/>
      <c r="H215" s="208"/>
      <c r="I215" s="208"/>
      <c r="J215" s="208"/>
      <c r="K215" s="225"/>
      <c r="L215" s="225"/>
      <c r="M215" s="225"/>
      <c r="N215" s="225"/>
      <c r="O215" s="225"/>
    </row>
    <row r="216" spans="1:17" s="95" customFormat="1" ht="24.75" customHeight="1" thickBot="1">
      <c r="A216" s="817" t="s">
        <v>682</v>
      </c>
      <c r="B216" s="818"/>
      <c r="C216" s="818"/>
      <c r="D216" s="818"/>
      <c r="E216" s="797"/>
      <c r="F216" s="96">
        <f>+F214+F212</f>
        <v>41550</v>
      </c>
      <c r="G216" s="96">
        <f>SUM(G209:G214)</f>
        <v>41550</v>
      </c>
      <c r="H216" s="96">
        <f>SUM(H209:H214)</f>
        <v>0</v>
      </c>
      <c r="I216" s="96">
        <f>SUM(I209:I214)</f>
        <v>0</v>
      </c>
      <c r="J216" s="96">
        <f>+J214+J212</f>
        <v>41550</v>
      </c>
      <c r="K216" s="226"/>
      <c r="L216" s="220"/>
      <c r="M216" s="220"/>
      <c r="N216" s="220"/>
      <c r="O216" s="220"/>
      <c r="Q216" s="108"/>
    </row>
    <row r="217" spans="1:15" s="20" customFormat="1" ht="19.5" customHeight="1" thickBot="1">
      <c r="A217" s="128"/>
      <c r="B217" s="43"/>
      <c r="C217" s="129"/>
      <c r="D217" s="275"/>
      <c r="E217" s="210"/>
      <c r="F217" s="210"/>
      <c r="G217" s="184"/>
      <c r="H217" s="184"/>
      <c r="I217" s="184"/>
      <c r="J217" s="184"/>
      <c r="K217" s="184"/>
      <c r="L217" s="184"/>
      <c r="M217" s="184"/>
      <c r="N217" s="184"/>
      <c r="O217" s="184"/>
    </row>
    <row r="218" spans="1:17" s="110" customFormat="1" ht="24.75" customHeight="1" thickBot="1">
      <c r="A218" s="798" t="s">
        <v>15</v>
      </c>
      <c r="B218" s="799"/>
      <c r="C218" s="799"/>
      <c r="D218" s="799"/>
      <c r="E218" s="800"/>
      <c r="F218" s="477">
        <f>+F216+F204+F151</f>
        <v>768166.9805000001</v>
      </c>
      <c r="G218" s="477">
        <f>+G216+G204+G151</f>
        <v>768166.9805000001</v>
      </c>
      <c r="H218" s="477">
        <f>+H216+H204+H151</f>
        <v>0</v>
      </c>
      <c r="I218" s="477">
        <f>+I216+I204+I151</f>
        <v>0</v>
      </c>
      <c r="J218" s="477">
        <f>+J216+J204+J151</f>
        <v>768166.9805000001</v>
      </c>
      <c r="K218" s="227"/>
      <c r="L218" s="228"/>
      <c r="M218" s="228"/>
      <c r="N218" s="228"/>
      <c r="O218" s="228"/>
      <c r="Q218" s="109"/>
    </row>
    <row r="219" spans="1:6" ht="12.75">
      <c r="A219" s="5"/>
      <c r="B219" s="44"/>
      <c r="C219" s="45"/>
      <c r="D219" s="276"/>
      <c r="E219" s="210"/>
      <c r="F219" s="210"/>
    </row>
    <row r="220" spans="1:6" ht="12.75">
      <c r="A220" s="5"/>
      <c r="B220" s="44"/>
      <c r="C220" s="45"/>
      <c r="D220" s="276"/>
      <c r="E220" s="229"/>
      <c r="F220" s="229"/>
    </row>
    <row r="221" spans="1:6" ht="12.75">
      <c r="A221" s="5"/>
      <c r="B221" s="5"/>
      <c r="C221" s="45"/>
      <c r="D221" s="277"/>
      <c r="E221" s="229"/>
      <c r="F221" s="229"/>
    </row>
    <row r="222" spans="1:6" ht="12.75">
      <c r="A222" s="5"/>
      <c r="B222" s="5"/>
      <c r="C222" s="45"/>
      <c r="D222" s="277"/>
      <c r="E222" s="229"/>
      <c r="F222" s="229"/>
    </row>
    <row r="223" spans="1:6" ht="12.75">
      <c r="A223" s="5"/>
      <c r="B223" s="5"/>
      <c r="C223" s="45"/>
      <c r="D223" s="277"/>
      <c r="E223" s="229"/>
      <c r="F223" s="229"/>
    </row>
    <row r="224" spans="1:6" ht="12.75">
      <c r="A224" s="5"/>
      <c r="B224" s="5"/>
      <c r="C224" s="45"/>
      <c r="D224" s="277"/>
      <c r="E224" s="229"/>
      <c r="F224" s="229"/>
    </row>
    <row r="225" spans="1:6" ht="12.75">
      <c r="A225" s="5"/>
      <c r="B225" s="5"/>
      <c r="C225" s="45"/>
      <c r="D225" s="277"/>
      <c r="E225" s="229"/>
      <c r="F225" s="229"/>
    </row>
    <row r="226" spans="1:6" ht="12.75">
      <c r="A226" s="5"/>
      <c r="B226" s="5"/>
      <c r="C226" s="45"/>
      <c r="D226" s="277"/>
      <c r="E226" s="229"/>
      <c r="F226" s="229"/>
    </row>
    <row r="227" spans="1:6" ht="12.75">
      <c r="A227" s="5"/>
      <c r="B227" s="5"/>
      <c r="C227" s="45"/>
      <c r="D227" s="277"/>
      <c r="E227" s="229"/>
      <c r="F227" s="229"/>
    </row>
    <row r="228" spans="1:6" ht="12.75">
      <c r="A228" s="5"/>
      <c r="B228" s="5"/>
      <c r="C228" s="45"/>
      <c r="D228" s="277"/>
      <c r="E228" s="229"/>
      <c r="F228" s="229"/>
    </row>
    <row r="229" spans="1:6" ht="12.75">
      <c r="A229" s="5"/>
      <c r="B229" s="5"/>
      <c r="C229" s="45"/>
      <c r="D229" s="277"/>
      <c r="E229" s="229"/>
      <c r="F229" s="229"/>
    </row>
    <row r="230" spans="1:6" ht="12.75">
      <c r="A230" s="5"/>
      <c r="B230" s="5"/>
      <c r="C230" s="45"/>
      <c r="D230" s="277"/>
      <c r="E230" s="229"/>
      <c r="F230" s="229"/>
    </row>
    <row r="231" spans="1:6" ht="12.75">
      <c r="A231" s="5"/>
      <c r="B231" s="5"/>
      <c r="C231" s="45"/>
      <c r="D231" s="277"/>
      <c r="E231" s="229"/>
      <c r="F231" s="229"/>
    </row>
    <row r="232" spans="1:6" ht="12.75">
      <c r="A232" s="5"/>
      <c r="B232" s="5"/>
      <c r="C232" s="45"/>
      <c r="D232" s="277"/>
      <c r="E232" s="229"/>
      <c r="F232" s="229"/>
    </row>
    <row r="233" spans="1:6" ht="12.75">
      <c r="A233" s="5"/>
      <c r="B233" s="5"/>
      <c r="C233" s="45"/>
      <c r="D233" s="277"/>
      <c r="E233" s="229"/>
      <c r="F233" s="229"/>
    </row>
    <row r="234" spans="1:6" ht="12.75">
      <c r="A234" s="5"/>
      <c r="B234" s="5"/>
      <c r="C234" s="45"/>
      <c r="D234" s="277"/>
      <c r="E234" s="229"/>
      <c r="F234" s="229"/>
    </row>
    <row r="235" spans="1:6" ht="12.75">
      <c r="A235" s="5"/>
      <c r="B235" s="5"/>
      <c r="C235" s="45"/>
      <c r="D235" s="277"/>
      <c r="E235" s="229"/>
      <c r="F235" s="229"/>
    </row>
    <row r="236" spans="1:6" ht="12.75">
      <c r="A236" s="5"/>
      <c r="B236" s="5"/>
      <c r="C236" s="45"/>
      <c r="D236" s="277"/>
      <c r="E236" s="229"/>
      <c r="F236" s="229"/>
    </row>
    <row r="237" spans="1:6" ht="12.75">
      <c r="A237" s="5"/>
      <c r="B237" s="5"/>
      <c r="C237" s="45"/>
      <c r="D237" s="277"/>
      <c r="E237" s="229"/>
      <c r="F237" s="229"/>
    </row>
    <row r="238" spans="1:6" ht="12.75">
      <c r="A238" s="5"/>
      <c r="B238" s="5"/>
      <c r="C238" s="45"/>
      <c r="D238" s="277"/>
      <c r="E238" s="229"/>
      <c r="F238" s="229"/>
    </row>
    <row r="239" spans="1:6" ht="12.75">
      <c r="A239" s="5"/>
      <c r="B239" s="5"/>
      <c r="C239" s="45"/>
      <c r="D239" s="277"/>
      <c r="E239" s="229"/>
      <c r="F239" s="229"/>
    </row>
    <row r="240" spans="1:6" ht="12.75">
      <c r="A240" s="5"/>
      <c r="B240" s="5"/>
      <c r="C240" s="45"/>
      <c r="D240" s="277"/>
      <c r="E240" s="229"/>
      <c r="F240" s="229"/>
    </row>
    <row r="241" spans="1:6" ht="12.75">
      <c r="A241" s="5"/>
      <c r="B241" s="5"/>
      <c r="C241" s="45"/>
      <c r="D241" s="277"/>
      <c r="E241" s="229"/>
      <c r="F241" s="229"/>
    </row>
  </sheetData>
  <sheetProtection password="E5C7" sheet="1" objects="1" scenarios="1" selectLockedCells="1" selectUnlockedCells="1"/>
  <mergeCells count="17">
    <mergeCell ref="I7:J7"/>
    <mergeCell ref="A8:B8"/>
    <mergeCell ref="A4:J4"/>
    <mergeCell ref="A5:J5"/>
    <mergeCell ref="E6:F6"/>
    <mergeCell ref="I6:J6"/>
    <mergeCell ref="A7:B7"/>
    <mergeCell ref="E7:F7"/>
    <mergeCell ref="A216:E216"/>
    <mergeCell ref="A218:E218"/>
    <mergeCell ref="A1:C1"/>
    <mergeCell ref="A2:C2"/>
    <mergeCell ref="A3:C3"/>
    <mergeCell ref="E3:F3"/>
    <mergeCell ref="A9:B9"/>
    <mergeCell ref="A151:E151"/>
    <mergeCell ref="A204:E204"/>
  </mergeCells>
  <printOptions/>
  <pageMargins left="0.1968503937007874" right="0.1968503937007874" top="0.3937007874015748" bottom="0.3937007874015748" header="0" footer="0"/>
  <pageSetup horizontalDpi="300" verticalDpi="300" orientation="landscape" paperSize="5" scale="68" r:id="rId1"/>
  <headerFooter alignWithMargins="0">
    <oddFooter>&amp;CPágina &amp;P de &amp;N</oddFooter>
  </headerFooter>
  <rowBreaks count="4" manualBreakCount="4">
    <brk id="56" max="9" man="1"/>
    <brk id="95" max="9" man="1"/>
    <brk id="133" max="9" man="1"/>
    <brk id="17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156"/>
  <sheetViews>
    <sheetView workbookViewId="0" topLeftCell="A1">
      <selection activeCell="A7" sqref="A7:B7"/>
    </sheetView>
  </sheetViews>
  <sheetFormatPr defaultColWidth="11.421875" defaultRowHeight="12.75"/>
  <cols>
    <col min="1" max="1" width="12.421875" style="13" customWidth="1"/>
    <col min="2" max="2" width="15.00390625" style="13" customWidth="1"/>
    <col min="3" max="3" width="62.140625" style="14" customWidth="1"/>
    <col min="4" max="4" width="18.140625" style="278" customWidth="1"/>
    <col min="5" max="5" width="18.7109375" style="211" customWidth="1"/>
    <col min="6" max="6" width="26.00390625" style="211" customWidth="1"/>
    <col min="7" max="7" width="26.00390625" style="50" customWidth="1"/>
    <col min="8" max="8" width="23.00390625" style="50" customWidth="1"/>
    <col min="9" max="9" width="23.140625" style="50" customWidth="1"/>
    <col min="10" max="10" width="28.00390625" style="50" customWidth="1"/>
    <col min="11" max="16384" width="29.8515625" style="5" customWidth="1"/>
  </cols>
  <sheetData>
    <row r="1" spans="1:15" s="58" customFormat="1" ht="12.75" customHeight="1">
      <c r="A1" s="796" t="s">
        <v>139</v>
      </c>
      <c r="B1" s="819"/>
      <c r="C1" s="819"/>
      <c r="D1" s="262"/>
      <c r="E1" s="189"/>
      <c r="F1" s="189"/>
      <c r="G1" s="190"/>
      <c r="H1" s="191"/>
      <c r="I1" s="192"/>
      <c r="J1" s="192"/>
      <c r="K1" s="57"/>
      <c r="L1" s="59"/>
      <c r="O1" s="57"/>
    </row>
    <row r="2" spans="1:15" s="58" customFormat="1" ht="12.75" customHeight="1">
      <c r="A2" s="796" t="s">
        <v>683</v>
      </c>
      <c r="B2" s="796"/>
      <c r="C2" s="796"/>
      <c r="D2" s="263"/>
      <c r="E2" s="189"/>
      <c r="F2" s="189"/>
      <c r="G2" s="190"/>
      <c r="H2" s="191"/>
      <c r="I2" s="192"/>
      <c r="J2" s="192"/>
      <c r="K2" s="57"/>
      <c r="L2" s="59"/>
      <c r="O2" s="57"/>
    </row>
    <row r="3" spans="1:15" s="58" customFormat="1" ht="12.75" customHeight="1" thickBot="1">
      <c r="A3" s="820" t="s">
        <v>140</v>
      </c>
      <c r="B3" s="820"/>
      <c r="C3" s="820"/>
      <c r="D3" s="262"/>
      <c r="E3" s="821"/>
      <c r="F3" s="821"/>
      <c r="G3" s="190"/>
      <c r="H3" s="191"/>
      <c r="I3" s="192"/>
      <c r="J3" s="192"/>
      <c r="K3" s="57"/>
      <c r="L3" s="59"/>
      <c r="O3" s="57"/>
    </row>
    <row r="4" spans="1:15" s="63" customFormat="1" ht="27.75" customHeight="1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2"/>
      <c r="L4" s="64"/>
      <c r="O4" s="62"/>
    </row>
    <row r="5" spans="1:15" s="63" customFormat="1" ht="24.75" customHeight="1">
      <c r="A5" s="830" t="s">
        <v>685</v>
      </c>
      <c r="B5" s="831"/>
      <c r="C5" s="831"/>
      <c r="D5" s="831"/>
      <c r="E5" s="831"/>
      <c r="F5" s="831"/>
      <c r="G5" s="831"/>
      <c r="H5" s="831"/>
      <c r="I5" s="831"/>
      <c r="J5" s="831"/>
      <c r="K5" s="62"/>
      <c r="L5" s="64"/>
      <c r="O5" s="62"/>
    </row>
    <row r="6" spans="1:15" s="58" customFormat="1" ht="12.75" customHeight="1">
      <c r="A6" s="61" t="s">
        <v>686</v>
      </c>
      <c r="B6" s="61"/>
      <c r="C6" s="65"/>
      <c r="D6" s="262"/>
      <c r="E6" s="832"/>
      <c r="F6" s="832"/>
      <c r="G6" s="190"/>
      <c r="H6" s="191"/>
      <c r="I6" s="833" t="s">
        <v>687</v>
      </c>
      <c r="J6" s="833"/>
      <c r="K6" s="66"/>
      <c r="L6" s="59"/>
      <c r="M6" s="67"/>
      <c r="O6" s="66"/>
    </row>
    <row r="7" spans="1:15" s="58" customFormat="1" ht="12.75" customHeight="1">
      <c r="A7" s="834" t="s">
        <v>141</v>
      </c>
      <c r="B7" s="834"/>
      <c r="C7" s="65"/>
      <c r="D7" s="262"/>
      <c r="E7" s="835"/>
      <c r="F7" s="835"/>
      <c r="G7" s="190"/>
      <c r="H7" s="191"/>
      <c r="I7" s="826" t="s">
        <v>878</v>
      </c>
      <c r="J7" s="826"/>
      <c r="K7" s="68"/>
      <c r="L7" s="59"/>
      <c r="O7" s="68"/>
    </row>
    <row r="8" spans="1:15" s="58" customFormat="1" ht="12.75" customHeight="1">
      <c r="A8" s="822" t="s">
        <v>688</v>
      </c>
      <c r="B8" s="822"/>
      <c r="C8" s="69"/>
      <c r="D8" s="262"/>
      <c r="E8" s="189"/>
      <c r="F8" s="189"/>
      <c r="G8" s="190"/>
      <c r="H8" s="191"/>
      <c r="I8" s="192"/>
      <c r="J8" s="192"/>
      <c r="K8" s="57"/>
      <c r="L8" s="59"/>
      <c r="O8" s="57"/>
    </row>
    <row r="9" spans="1:15" s="58" customFormat="1" ht="13.5" customHeight="1">
      <c r="A9" s="822" t="s">
        <v>142</v>
      </c>
      <c r="B9" s="822"/>
      <c r="C9" s="70"/>
      <c r="D9" s="262"/>
      <c r="E9" s="189"/>
      <c r="F9" s="189"/>
      <c r="G9" s="190"/>
      <c r="H9" s="191"/>
      <c r="I9" s="192"/>
      <c r="J9" s="192"/>
      <c r="K9" s="57"/>
      <c r="L9" s="59"/>
      <c r="O9" s="57"/>
    </row>
    <row r="10" spans="1:11" s="10" customFormat="1" ht="15.75" thickBot="1">
      <c r="A10" s="11"/>
      <c r="B10" s="11"/>
      <c r="C10" s="11"/>
      <c r="D10" s="363"/>
      <c r="E10" s="198"/>
      <c r="F10" s="247"/>
      <c r="G10" s="248"/>
      <c r="H10" s="248"/>
      <c r="I10" s="248"/>
      <c r="J10" s="248"/>
      <c r="K10" s="12"/>
    </row>
    <row r="11" spans="1:10" ht="36.75" thickBot="1">
      <c r="A11" s="71" t="s">
        <v>143</v>
      </c>
      <c r="B11" s="71" t="s">
        <v>144</v>
      </c>
      <c r="C11" s="71" t="s">
        <v>689</v>
      </c>
      <c r="D11" s="284" t="s">
        <v>690</v>
      </c>
      <c r="E11" s="195" t="s">
        <v>691</v>
      </c>
      <c r="F11" s="195" t="s">
        <v>692</v>
      </c>
      <c r="G11" s="195" t="s">
        <v>693</v>
      </c>
      <c r="H11" s="195" t="s">
        <v>694</v>
      </c>
      <c r="I11" s="195" t="s">
        <v>695</v>
      </c>
      <c r="J11" s="195" t="s">
        <v>9</v>
      </c>
    </row>
    <row r="12" spans="1:15" s="75" customFormat="1" ht="33" customHeight="1" thickBot="1">
      <c r="A12" s="252" t="s">
        <v>146</v>
      </c>
      <c r="D12" s="361"/>
      <c r="E12" s="217"/>
      <c r="F12" s="217"/>
      <c r="G12" s="217"/>
      <c r="H12" s="217"/>
      <c r="I12" s="217"/>
      <c r="J12" s="217"/>
      <c r="L12" s="77"/>
      <c r="M12" s="78"/>
      <c r="N12" s="78"/>
      <c r="O12" s="76"/>
    </row>
    <row r="13" spans="1:10" s="17" customFormat="1" ht="12.75">
      <c r="A13" s="467">
        <v>231</v>
      </c>
      <c r="B13" s="468" t="s">
        <v>201</v>
      </c>
      <c r="C13" s="469" t="s">
        <v>202</v>
      </c>
      <c r="D13" s="426">
        <v>38</v>
      </c>
      <c r="E13" s="99">
        <v>21.85</v>
      </c>
      <c r="F13" s="397">
        <v>830.3</v>
      </c>
      <c r="G13" s="397">
        <v>830.3</v>
      </c>
      <c r="H13" s="513"/>
      <c r="I13" s="513"/>
      <c r="J13" s="480">
        <v>830.3</v>
      </c>
    </row>
    <row r="14" spans="1:10" s="17" customFormat="1" ht="12.75">
      <c r="A14" s="113">
        <v>231</v>
      </c>
      <c r="B14" s="384" t="s">
        <v>201</v>
      </c>
      <c r="C14" s="112" t="s">
        <v>203</v>
      </c>
      <c r="D14" s="427">
        <v>35</v>
      </c>
      <c r="E14" s="410">
        <v>25.3</v>
      </c>
      <c r="F14" s="403">
        <v>885.5</v>
      </c>
      <c r="G14" s="403">
        <v>885.5</v>
      </c>
      <c r="H14" s="404"/>
      <c r="I14" s="404"/>
      <c r="J14" s="514">
        <v>885.5</v>
      </c>
    </row>
    <row r="15" spans="1:10" s="17" customFormat="1" ht="12.75">
      <c r="A15" s="113">
        <v>231</v>
      </c>
      <c r="B15" s="384" t="s">
        <v>169</v>
      </c>
      <c r="C15" s="112" t="s">
        <v>204</v>
      </c>
      <c r="D15" s="427">
        <v>169</v>
      </c>
      <c r="E15" s="410">
        <v>8.05</v>
      </c>
      <c r="F15" s="403">
        <v>1360.45</v>
      </c>
      <c r="G15" s="403">
        <v>1360.45</v>
      </c>
      <c r="H15" s="404"/>
      <c r="I15" s="404"/>
      <c r="J15" s="514">
        <v>1360.45</v>
      </c>
    </row>
    <row r="16" spans="1:10" s="17" customFormat="1" ht="12" customHeight="1">
      <c r="A16" s="114">
        <v>231</v>
      </c>
      <c r="B16" s="389" t="s">
        <v>169</v>
      </c>
      <c r="C16" s="112" t="s">
        <v>205</v>
      </c>
      <c r="D16" s="427">
        <v>1</v>
      </c>
      <c r="E16" s="410">
        <v>112.7</v>
      </c>
      <c r="F16" s="403">
        <v>112.7</v>
      </c>
      <c r="G16" s="403">
        <v>112.7</v>
      </c>
      <c r="H16" s="404"/>
      <c r="I16" s="404"/>
      <c r="J16" s="514">
        <v>112.7</v>
      </c>
    </row>
    <row r="17" spans="1:10" s="17" customFormat="1" ht="12.75">
      <c r="A17" s="18" t="s">
        <v>209</v>
      </c>
      <c r="B17" s="125"/>
      <c r="C17" s="16"/>
      <c r="D17" s="428"/>
      <c r="E17" s="412"/>
      <c r="F17" s="412">
        <v>3188.95</v>
      </c>
      <c r="G17" s="412"/>
      <c r="H17" s="404"/>
      <c r="I17" s="404"/>
      <c r="J17" s="517">
        <v>3188.95</v>
      </c>
    </row>
    <row r="18" spans="1:10" s="17" customFormat="1" ht="12.75">
      <c r="A18" s="114">
        <v>233</v>
      </c>
      <c r="B18" s="389" t="s">
        <v>169</v>
      </c>
      <c r="C18" s="112" t="s">
        <v>216</v>
      </c>
      <c r="D18" s="427">
        <v>2</v>
      </c>
      <c r="E18" s="410">
        <v>5.175</v>
      </c>
      <c r="F18" s="403">
        <v>10.35</v>
      </c>
      <c r="G18" s="403">
        <v>10.35</v>
      </c>
      <c r="H18" s="404"/>
      <c r="I18" s="404"/>
      <c r="J18" s="514">
        <v>10.35</v>
      </c>
    </row>
    <row r="19" spans="1:10" s="17" customFormat="1" ht="12.75">
      <c r="A19" s="113">
        <v>233</v>
      </c>
      <c r="B19" s="384" t="s">
        <v>169</v>
      </c>
      <c r="C19" s="112" t="s">
        <v>217</v>
      </c>
      <c r="D19" s="427">
        <v>25</v>
      </c>
      <c r="E19" s="410">
        <v>0.92</v>
      </c>
      <c r="F19" s="403">
        <v>23</v>
      </c>
      <c r="G19" s="403">
        <v>23</v>
      </c>
      <c r="H19" s="404"/>
      <c r="I19" s="404"/>
      <c r="J19" s="514">
        <v>23</v>
      </c>
    </row>
    <row r="20" spans="1:10" s="17" customFormat="1" ht="12.75">
      <c r="A20" s="113">
        <v>233</v>
      </c>
      <c r="B20" s="384" t="s">
        <v>169</v>
      </c>
      <c r="C20" s="112" t="s">
        <v>218</v>
      </c>
      <c r="D20" s="427">
        <v>25</v>
      </c>
      <c r="E20" s="410">
        <v>1.955</v>
      </c>
      <c r="F20" s="403">
        <v>48.875</v>
      </c>
      <c r="G20" s="403">
        <v>48.875</v>
      </c>
      <c r="H20" s="404"/>
      <c r="I20" s="404"/>
      <c r="J20" s="514">
        <v>48.875</v>
      </c>
    </row>
    <row r="21" spans="1:10" s="17" customFormat="1" ht="12.75">
      <c r="A21" s="113">
        <v>233</v>
      </c>
      <c r="B21" s="384" t="s">
        <v>169</v>
      </c>
      <c r="C21" s="112" t="s">
        <v>220</v>
      </c>
      <c r="D21" s="427">
        <v>25</v>
      </c>
      <c r="E21" s="410">
        <v>0.644</v>
      </c>
      <c r="F21" s="403">
        <v>16.1</v>
      </c>
      <c r="G21" s="403">
        <v>16.1</v>
      </c>
      <c r="H21" s="404"/>
      <c r="I21" s="404"/>
      <c r="J21" s="514">
        <v>16.1</v>
      </c>
    </row>
    <row r="22" spans="1:10" s="17" customFormat="1" ht="12.75">
      <c r="A22" s="18" t="s">
        <v>228</v>
      </c>
      <c r="B22" s="125"/>
      <c r="C22" s="16"/>
      <c r="D22" s="428"/>
      <c r="E22" s="412"/>
      <c r="F22" s="407">
        <v>98.325</v>
      </c>
      <c r="G22" s="407"/>
      <c r="H22" s="404"/>
      <c r="I22" s="404"/>
      <c r="J22" s="517">
        <v>98.325</v>
      </c>
    </row>
    <row r="23" spans="1:10" s="17" customFormat="1" ht="12.75">
      <c r="A23" s="113">
        <v>244</v>
      </c>
      <c r="B23" s="384" t="s">
        <v>169</v>
      </c>
      <c r="C23" s="112" t="s">
        <v>256</v>
      </c>
      <c r="D23" s="427">
        <v>5</v>
      </c>
      <c r="E23" s="410">
        <v>300</v>
      </c>
      <c r="F23" s="403">
        <v>1500</v>
      </c>
      <c r="G23" s="403">
        <v>1500</v>
      </c>
      <c r="H23" s="404"/>
      <c r="I23" s="404"/>
      <c r="J23" s="514">
        <v>1500</v>
      </c>
    </row>
    <row r="24" spans="1:10" s="17" customFormat="1" ht="12.75">
      <c r="A24" s="113">
        <v>244</v>
      </c>
      <c r="B24" s="384" t="s">
        <v>169</v>
      </c>
      <c r="C24" s="112" t="s">
        <v>257</v>
      </c>
      <c r="D24" s="427">
        <v>4</v>
      </c>
      <c r="E24" s="410">
        <v>805</v>
      </c>
      <c r="F24" s="403">
        <v>3220</v>
      </c>
      <c r="G24" s="403">
        <v>3220</v>
      </c>
      <c r="H24" s="404"/>
      <c r="I24" s="404"/>
      <c r="J24" s="514">
        <v>3220</v>
      </c>
    </row>
    <row r="25" spans="1:10" s="17" customFormat="1" ht="12.75">
      <c r="A25" s="21" t="s">
        <v>259</v>
      </c>
      <c r="B25" s="386"/>
      <c r="C25" s="16"/>
      <c r="D25" s="428"/>
      <c r="E25" s="412"/>
      <c r="F25" s="412">
        <v>4720</v>
      </c>
      <c r="G25" s="412"/>
      <c r="H25" s="404"/>
      <c r="I25" s="404"/>
      <c r="J25" s="517">
        <v>4720</v>
      </c>
    </row>
    <row r="26" spans="1:10" s="17" customFormat="1" ht="12.75">
      <c r="A26" s="113">
        <v>256</v>
      </c>
      <c r="B26" s="384" t="s">
        <v>260</v>
      </c>
      <c r="C26" s="112" t="s">
        <v>273</v>
      </c>
      <c r="D26" s="427">
        <v>4606.5</v>
      </c>
      <c r="E26" s="410">
        <v>4.6</v>
      </c>
      <c r="F26" s="403">
        <v>21189.9</v>
      </c>
      <c r="G26" s="403">
        <v>21189.9</v>
      </c>
      <c r="H26" s="404"/>
      <c r="I26" s="404"/>
      <c r="J26" s="514">
        <v>21189.9</v>
      </c>
    </row>
    <row r="27" spans="1:10" s="17" customFormat="1" ht="12.75">
      <c r="A27" s="113">
        <v>256</v>
      </c>
      <c r="B27" s="384" t="s">
        <v>260</v>
      </c>
      <c r="C27" s="112" t="s">
        <v>274</v>
      </c>
      <c r="D27" s="427">
        <v>13</v>
      </c>
      <c r="E27" s="410">
        <v>46</v>
      </c>
      <c r="F27" s="403">
        <v>598</v>
      </c>
      <c r="G27" s="403">
        <v>598</v>
      </c>
      <c r="H27" s="404"/>
      <c r="I27" s="404"/>
      <c r="J27" s="514">
        <v>598</v>
      </c>
    </row>
    <row r="28" spans="1:10" s="17" customFormat="1" ht="12.75">
      <c r="A28" s="18" t="s">
        <v>275</v>
      </c>
      <c r="B28" s="125"/>
      <c r="C28" s="16"/>
      <c r="D28" s="428"/>
      <c r="E28" s="412"/>
      <c r="F28" s="407">
        <v>21787.9</v>
      </c>
      <c r="G28" s="407"/>
      <c r="H28" s="404"/>
      <c r="I28" s="404"/>
      <c r="J28" s="517">
        <v>21787.9</v>
      </c>
    </row>
    <row r="29" spans="1:10" s="17" customFormat="1" ht="12.75">
      <c r="A29" s="113">
        <v>292</v>
      </c>
      <c r="B29" s="384" t="s">
        <v>309</v>
      </c>
      <c r="C29" s="112" t="s">
        <v>311</v>
      </c>
      <c r="D29" s="427">
        <v>3</v>
      </c>
      <c r="E29" s="419">
        <v>87.4</v>
      </c>
      <c r="F29" s="403">
        <v>262.2</v>
      </c>
      <c r="G29" s="403">
        <v>262.2</v>
      </c>
      <c r="H29" s="404"/>
      <c r="I29" s="404"/>
      <c r="J29" s="514">
        <v>262.2</v>
      </c>
    </row>
    <row r="30" spans="1:10" s="17" customFormat="1" ht="12.75">
      <c r="A30" s="113">
        <v>292</v>
      </c>
      <c r="B30" s="384" t="s">
        <v>309</v>
      </c>
      <c r="C30" s="112" t="s">
        <v>314</v>
      </c>
      <c r="D30" s="427">
        <v>10</v>
      </c>
      <c r="E30" s="419">
        <v>2.8175</v>
      </c>
      <c r="F30" s="403">
        <v>28.175</v>
      </c>
      <c r="G30" s="403">
        <v>28.175</v>
      </c>
      <c r="H30" s="404"/>
      <c r="I30" s="404"/>
      <c r="J30" s="514">
        <v>28.175</v>
      </c>
    </row>
    <row r="31" spans="1:10" s="17" customFormat="1" ht="12.75">
      <c r="A31" s="113">
        <v>292</v>
      </c>
      <c r="B31" s="384" t="s">
        <v>309</v>
      </c>
      <c r="C31" s="112" t="s">
        <v>317</v>
      </c>
      <c r="D31" s="427">
        <v>3</v>
      </c>
      <c r="E31" s="419">
        <v>13.616</v>
      </c>
      <c r="F31" s="403">
        <v>40.848</v>
      </c>
      <c r="G31" s="403">
        <v>40.848</v>
      </c>
      <c r="H31" s="404"/>
      <c r="I31" s="404"/>
      <c r="J31" s="514">
        <v>40.848</v>
      </c>
    </row>
    <row r="32" spans="1:10" s="17" customFormat="1" ht="12.75">
      <c r="A32" s="113">
        <v>292</v>
      </c>
      <c r="B32" s="384" t="s">
        <v>323</v>
      </c>
      <c r="C32" s="112" t="s">
        <v>324</v>
      </c>
      <c r="D32" s="427">
        <v>1</v>
      </c>
      <c r="E32" s="419">
        <v>3.404</v>
      </c>
      <c r="F32" s="403">
        <v>3.404</v>
      </c>
      <c r="G32" s="403">
        <v>3.404</v>
      </c>
      <c r="H32" s="404"/>
      <c r="I32" s="404"/>
      <c r="J32" s="514">
        <v>3.404</v>
      </c>
    </row>
    <row r="33" spans="1:10" s="17" customFormat="1" ht="12.75">
      <c r="A33" s="113">
        <v>292</v>
      </c>
      <c r="B33" s="384" t="s">
        <v>323</v>
      </c>
      <c r="C33" s="112" t="s">
        <v>325</v>
      </c>
      <c r="D33" s="427">
        <v>1</v>
      </c>
      <c r="E33" s="419">
        <v>3.1739999999999995</v>
      </c>
      <c r="F33" s="403">
        <v>3.1739999999999995</v>
      </c>
      <c r="G33" s="403">
        <v>3.1739999999999995</v>
      </c>
      <c r="H33" s="404"/>
      <c r="I33" s="404"/>
      <c r="J33" s="514">
        <v>3.1739999999999995</v>
      </c>
    </row>
    <row r="34" spans="1:10" s="17" customFormat="1" ht="12.75">
      <c r="A34" s="113">
        <v>292</v>
      </c>
      <c r="B34" s="384" t="s">
        <v>323</v>
      </c>
      <c r="C34" s="112" t="s">
        <v>326</v>
      </c>
      <c r="D34" s="427">
        <v>1</v>
      </c>
      <c r="E34" s="419">
        <v>11.258499999999998</v>
      </c>
      <c r="F34" s="403">
        <v>11.258499999999998</v>
      </c>
      <c r="G34" s="403">
        <v>11.258499999999998</v>
      </c>
      <c r="H34" s="404"/>
      <c r="I34" s="404"/>
      <c r="J34" s="514">
        <v>11.258499999999998</v>
      </c>
    </row>
    <row r="35" spans="1:10" s="17" customFormat="1" ht="12.75">
      <c r="A35" s="113">
        <v>292</v>
      </c>
      <c r="B35" s="384" t="s">
        <v>334</v>
      </c>
      <c r="C35" s="112" t="s">
        <v>335</v>
      </c>
      <c r="D35" s="427">
        <v>5</v>
      </c>
      <c r="E35" s="419">
        <v>86.25</v>
      </c>
      <c r="F35" s="403">
        <v>431.25</v>
      </c>
      <c r="G35" s="403">
        <v>431.25</v>
      </c>
      <c r="H35" s="404"/>
      <c r="I35" s="404"/>
      <c r="J35" s="514">
        <v>431.25</v>
      </c>
    </row>
    <row r="36" spans="1:10" s="17" customFormat="1" ht="12.75">
      <c r="A36" s="113">
        <v>292</v>
      </c>
      <c r="B36" s="384" t="s">
        <v>334</v>
      </c>
      <c r="C36" s="112" t="s">
        <v>345</v>
      </c>
      <c r="D36" s="427">
        <v>20</v>
      </c>
      <c r="E36" s="419">
        <v>20.7</v>
      </c>
      <c r="F36" s="403">
        <v>414</v>
      </c>
      <c r="G36" s="403">
        <v>414</v>
      </c>
      <c r="H36" s="404"/>
      <c r="I36" s="404"/>
      <c r="J36" s="514">
        <v>414</v>
      </c>
    </row>
    <row r="37" spans="1:10" s="17" customFormat="1" ht="12.75">
      <c r="A37" s="113">
        <v>292</v>
      </c>
      <c r="B37" s="394" t="s">
        <v>340</v>
      </c>
      <c r="C37" s="112" t="s">
        <v>353</v>
      </c>
      <c r="D37" s="427">
        <v>20</v>
      </c>
      <c r="E37" s="419">
        <v>1.5869999999999997</v>
      </c>
      <c r="F37" s="403">
        <v>31.74</v>
      </c>
      <c r="G37" s="403">
        <v>31.74</v>
      </c>
      <c r="H37" s="404"/>
      <c r="I37" s="404"/>
      <c r="J37" s="514">
        <v>31.74</v>
      </c>
    </row>
    <row r="38" spans="1:10" s="17" customFormat="1" ht="12.75">
      <c r="A38" s="113">
        <v>292</v>
      </c>
      <c r="B38" s="394" t="s">
        <v>340</v>
      </c>
      <c r="C38" s="112" t="s">
        <v>354</v>
      </c>
      <c r="D38" s="427">
        <v>10</v>
      </c>
      <c r="E38" s="419">
        <v>1.426</v>
      </c>
      <c r="F38" s="403">
        <v>14.26</v>
      </c>
      <c r="G38" s="403">
        <v>14.26</v>
      </c>
      <c r="H38" s="404"/>
      <c r="I38" s="404"/>
      <c r="J38" s="514">
        <v>14.26</v>
      </c>
    </row>
    <row r="39" spans="1:10" s="17" customFormat="1" ht="12.75">
      <c r="A39" s="113">
        <v>292</v>
      </c>
      <c r="B39" s="394" t="s">
        <v>347</v>
      </c>
      <c r="C39" s="112" t="s">
        <v>356</v>
      </c>
      <c r="D39" s="427">
        <v>50</v>
      </c>
      <c r="E39" s="419">
        <v>9.2</v>
      </c>
      <c r="F39" s="403">
        <v>460</v>
      </c>
      <c r="G39" s="403">
        <v>460</v>
      </c>
      <c r="H39" s="404"/>
      <c r="I39" s="404"/>
      <c r="J39" s="514">
        <v>460</v>
      </c>
    </row>
    <row r="40" spans="1:10" s="17" customFormat="1" ht="24">
      <c r="A40" s="113">
        <v>292</v>
      </c>
      <c r="B40" s="394" t="s">
        <v>347</v>
      </c>
      <c r="C40" s="112" t="s">
        <v>361</v>
      </c>
      <c r="D40" s="427">
        <v>100</v>
      </c>
      <c r="E40" s="419">
        <v>1.84</v>
      </c>
      <c r="F40" s="403">
        <v>184</v>
      </c>
      <c r="G40" s="403">
        <v>184</v>
      </c>
      <c r="H40" s="404"/>
      <c r="I40" s="404"/>
      <c r="J40" s="514">
        <v>184</v>
      </c>
    </row>
    <row r="41" spans="1:10" s="17" customFormat="1" ht="24">
      <c r="A41" s="113">
        <v>292</v>
      </c>
      <c r="B41" s="394" t="s">
        <v>362</v>
      </c>
      <c r="C41" s="112" t="s">
        <v>361</v>
      </c>
      <c r="D41" s="427">
        <v>110</v>
      </c>
      <c r="E41" s="419">
        <v>5.8534999999999995</v>
      </c>
      <c r="F41" s="403">
        <v>643.885</v>
      </c>
      <c r="G41" s="403">
        <v>643.885</v>
      </c>
      <c r="H41" s="404"/>
      <c r="I41" s="404"/>
      <c r="J41" s="514">
        <v>643.885</v>
      </c>
    </row>
    <row r="42" spans="1:10" s="17" customFormat="1" ht="24">
      <c r="A42" s="113">
        <v>292</v>
      </c>
      <c r="B42" s="394" t="s">
        <v>347</v>
      </c>
      <c r="C42" s="112" t="s">
        <v>363</v>
      </c>
      <c r="D42" s="427">
        <v>110</v>
      </c>
      <c r="E42" s="419">
        <v>2.6795</v>
      </c>
      <c r="F42" s="403">
        <v>294.745</v>
      </c>
      <c r="G42" s="403">
        <v>294.745</v>
      </c>
      <c r="H42" s="404"/>
      <c r="I42" s="404"/>
      <c r="J42" s="514">
        <v>294.745</v>
      </c>
    </row>
    <row r="43" spans="1:10" s="17" customFormat="1" ht="24">
      <c r="A43" s="113">
        <v>292</v>
      </c>
      <c r="B43" s="394" t="s">
        <v>347</v>
      </c>
      <c r="C43" s="112" t="s">
        <v>363</v>
      </c>
      <c r="D43" s="427">
        <v>10</v>
      </c>
      <c r="E43" s="419">
        <v>6.44</v>
      </c>
      <c r="F43" s="403">
        <v>64.4</v>
      </c>
      <c r="G43" s="403">
        <v>64.4</v>
      </c>
      <c r="H43" s="404"/>
      <c r="I43" s="404"/>
      <c r="J43" s="514">
        <v>64.4</v>
      </c>
    </row>
    <row r="44" spans="1:10" s="17" customFormat="1" ht="12" customHeight="1">
      <c r="A44" s="113">
        <v>292</v>
      </c>
      <c r="B44" s="384" t="s">
        <v>367</v>
      </c>
      <c r="C44" s="112" t="s">
        <v>368</v>
      </c>
      <c r="D44" s="427">
        <v>10</v>
      </c>
      <c r="E44" s="419">
        <v>42.55</v>
      </c>
      <c r="F44" s="403">
        <v>425.5</v>
      </c>
      <c r="G44" s="403">
        <v>425.5</v>
      </c>
      <c r="H44" s="404"/>
      <c r="I44" s="404"/>
      <c r="J44" s="514">
        <v>425.5</v>
      </c>
    </row>
    <row r="45" spans="1:10" s="17" customFormat="1" ht="12" customHeight="1">
      <c r="A45" s="113">
        <v>292</v>
      </c>
      <c r="B45" s="384" t="s">
        <v>169</v>
      </c>
      <c r="C45" s="112" t="s">
        <v>369</v>
      </c>
      <c r="D45" s="427">
        <v>3</v>
      </c>
      <c r="E45" s="419">
        <v>34.07449999999999</v>
      </c>
      <c r="F45" s="403">
        <v>102.22349999999997</v>
      </c>
      <c r="G45" s="403">
        <v>102.22349999999997</v>
      </c>
      <c r="H45" s="404"/>
      <c r="I45" s="404"/>
      <c r="J45" s="514">
        <v>102.22349999999997</v>
      </c>
    </row>
    <row r="46" spans="1:10" s="17" customFormat="1" ht="12" customHeight="1">
      <c r="A46" s="113">
        <v>292</v>
      </c>
      <c r="B46" s="394" t="s">
        <v>347</v>
      </c>
      <c r="C46" s="112" t="s">
        <v>374</v>
      </c>
      <c r="D46" s="427">
        <v>5</v>
      </c>
      <c r="E46" s="419">
        <v>1.1844999999999999</v>
      </c>
      <c r="F46" s="403">
        <v>5.9225</v>
      </c>
      <c r="G46" s="403">
        <v>5.9225</v>
      </c>
      <c r="H46" s="404"/>
      <c r="I46" s="404"/>
      <c r="J46" s="514">
        <v>5.9225</v>
      </c>
    </row>
    <row r="47" spans="1:10" s="17" customFormat="1" ht="12.75">
      <c r="A47" s="113">
        <v>292</v>
      </c>
      <c r="B47" s="394" t="s">
        <v>347</v>
      </c>
      <c r="C47" s="112" t="s">
        <v>375</v>
      </c>
      <c r="D47" s="427">
        <v>5</v>
      </c>
      <c r="E47" s="419">
        <v>4.2665</v>
      </c>
      <c r="F47" s="403">
        <v>21.3325</v>
      </c>
      <c r="G47" s="403">
        <v>21.3325</v>
      </c>
      <c r="H47" s="404"/>
      <c r="I47" s="404"/>
      <c r="J47" s="514">
        <v>21.3325</v>
      </c>
    </row>
    <row r="48" spans="1:10" s="17" customFormat="1" ht="24">
      <c r="A48" s="113">
        <v>292</v>
      </c>
      <c r="B48" s="394" t="s">
        <v>347</v>
      </c>
      <c r="C48" s="112" t="s">
        <v>377</v>
      </c>
      <c r="D48" s="427">
        <v>10</v>
      </c>
      <c r="E48" s="419">
        <v>3.2429999999999994</v>
      </c>
      <c r="F48" s="403">
        <v>32.43</v>
      </c>
      <c r="G48" s="403">
        <v>32.43</v>
      </c>
      <c r="H48" s="404"/>
      <c r="I48" s="404"/>
      <c r="J48" s="514">
        <v>32.43</v>
      </c>
    </row>
    <row r="49" spans="1:10" s="17" customFormat="1" ht="12.75">
      <c r="A49" s="113">
        <v>292</v>
      </c>
      <c r="B49" s="384" t="s">
        <v>248</v>
      </c>
      <c r="C49" s="112" t="s">
        <v>378</v>
      </c>
      <c r="D49" s="427">
        <v>10</v>
      </c>
      <c r="E49" s="419">
        <v>0.92</v>
      </c>
      <c r="F49" s="403">
        <v>9.2</v>
      </c>
      <c r="G49" s="403">
        <v>9.2</v>
      </c>
      <c r="H49" s="404"/>
      <c r="I49" s="404"/>
      <c r="J49" s="514">
        <v>9.2</v>
      </c>
    </row>
    <row r="50" spans="1:10" s="17" customFormat="1" ht="12.75">
      <c r="A50" s="113">
        <v>292</v>
      </c>
      <c r="B50" s="384" t="s">
        <v>248</v>
      </c>
      <c r="C50" s="112" t="s">
        <v>379</v>
      </c>
      <c r="D50" s="427">
        <v>10</v>
      </c>
      <c r="E50" s="419">
        <v>1.058</v>
      </c>
      <c r="F50" s="403">
        <v>10.58</v>
      </c>
      <c r="G50" s="403">
        <v>10.58</v>
      </c>
      <c r="H50" s="404"/>
      <c r="I50" s="404"/>
      <c r="J50" s="514">
        <v>10.58</v>
      </c>
    </row>
    <row r="51" spans="1:10" s="17" customFormat="1" ht="12.75">
      <c r="A51" s="113">
        <v>292</v>
      </c>
      <c r="B51" s="384" t="s">
        <v>248</v>
      </c>
      <c r="C51" s="112" t="s">
        <v>380</v>
      </c>
      <c r="D51" s="427">
        <v>10</v>
      </c>
      <c r="E51" s="419">
        <v>1.38</v>
      </c>
      <c r="F51" s="403">
        <v>13.8</v>
      </c>
      <c r="G51" s="403">
        <v>13.8</v>
      </c>
      <c r="H51" s="404"/>
      <c r="I51" s="404"/>
      <c r="J51" s="514">
        <v>13.8</v>
      </c>
    </row>
    <row r="52" spans="1:10" s="17" customFormat="1" ht="12.75">
      <c r="A52" s="113">
        <v>292</v>
      </c>
      <c r="B52" s="384" t="s">
        <v>309</v>
      </c>
      <c r="C52" s="112" t="s">
        <v>382</v>
      </c>
      <c r="D52" s="427">
        <v>6</v>
      </c>
      <c r="E52" s="419">
        <v>3.565</v>
      </c>
      <c r="F52" s="403">
        <v>21.39</v>
      </c>
      <c r="G52" s="403">
        <v>21.39</v>
      </c>
      <c r="H52" s="404"/>
      <c r="I52" s="404"/>
      <c r="J52" s="514">
        <v>21.39</v>
      </c>
    </row>
    <row r="53" spans="1:10" s="17" customFormat="1" ht="12" customHeight="1">
      <c r="A53" s="113">
        <v>292</v>
      </c>
      <c r="B53" s="384" t="s">
        <v>309</v>
      </c>
      <c r="C53" s="112" t="s">
        <v>383</v>
      </c>
      <c r="D53" s="427">
        <v>3</v>
      </c>
      <c r="E53" s="419">
        <v>3.8064999999999998</v>
      </c>
      <c r="F53" s="403">
        <v>11.4195</v>
      </c>
      <c r="G53" s="403">
        <v>11.4195</v>
      </c>
      <c r="H53" s="404"/>
      <c r="I53" s="404"/>
      <c r="J53" s="514">
        <v>11.4195</v>
      </c>
    </row>
    <row r="54" spans="1:10" s="17" customFormat="1" ht="12.75">
      <c r="A54" s="113">
        <v>292</v>
      </c>
      <c r="B54" s="384" t="s">
        <v>309</v>
      </c>
      <c r="C54" s="112" t="s">
        <v>384</v>
      </c>
      <c r="D54" s="427">
        <v>5</v>
      </c>
      <c r="E54" s="419">
        <v>3.8064999999999998</v>
      </c>
      <c r="F54" s="403">
        <v>19.0325</v>
      </c>
      <c r="G54" s="403">
        <v>19.0325</v>
      </c>
      <c r="H54" s="404"/>
      <c r="I54" s="404"/>
      <c r="J54" s="514">
        <v>19.0325</v>
      </c>
    </row>
    <row r="55" spans="1:10" s="17" customFormat="1" ht="12.75">
      <c r="A55" s="113">
        <v>292</v>
      </c>
      <c r="B55" s="384" t="s">
        <v>347</v>
      </c>
      <c r="C55" s="112" t="s">
        <v>385</v>
      </c>
      <c r="D55" s="427">
        <v>3</v>
      </c>
      <c r="E55" s="419">
        <v>8.5445</v>
      </c>
      <c r="F55" s="403">
        <v>25.633499999999998</v>
      </c>
      <c r="G55" s="403">
        <v>25.633499999999998</v>
      </c>
      <c r="H55" s="404"/>
      <c r="I55" s="404"/>
      <c r="J55" s="514">
        <v>25.633499999999998</v>
      </c>
    </row>
    <row r="56" spans="1:10" s="17" customFormat="1" ht="24">
      <c r="A56" s="113">
        <v>292</v>
      </c>
      <c r="B56" s="384" t="s">
        <v>388</v>
      </c>
      <c r="C56" s="112" t="s">
        <v>389</v>
      </c>
      <c r="D56" s="427">
        <v>5</v>
      </c>
      <c r="E56" s="419">
        <v>20.389499999999998</v>
      </c>
      <c r="F56" s="403">
        <v>101.9475</v>
      </c>
      <c r="G56" s="403">
        <v>101.9475</v>
      </c>
      <c r="H56" s="404"/>
      <c r="I56" s="404"/>
      <c r="J56" s="514">
        <v>101.9475</v>
      </c>
    </row>
    <row r="57" spans="1:10" s="17" customFormat="1" ht="24">
      <c r="A57" s="113">
        <v>292</v>
      </c>
      <c r="B57" s="384" t="s">
        <v>388</v>
      </c>
      <c r="C57" s="112" t="s">
        <v>390</v>
      </c>
      <c r="D57" s="427">
        <v>5</v>
      </c>
      <c r="E57" s="419">
        <v>23.436999999999998</v>
      </c>
      <c r="F57" s="403">
        <v>117.185</v>
      </c>
      <c r="G57" s="403">
        <v>117.185</v>
      </c>
      <c r="H57" s="404"/>
      <c r="I57" s="404"/>
      <c r="J57" s="514">
        <v>117.185</v>
      </c>
    </row>
    <row r="58" spans="1:10" s="17" customFormat="1" ht="12.75">
      <c r="A58" s="113">
        <v>292</v>
      </c>
      <c r="B58" s="394" t="s">
        <v>285</v>
      </c>
      <c r="C58" s="112" t="s">
        <v>391</v>
      </c>
      <c r="D58" s="427">
        <v>5</v>
      </c>
      <c r="E58" s="419">
        <v>0.9429999999999998</v>
      </c>
      <c r="F58" s="403">
        <v>4.715</v>
      </c>
      <c r="G58" s="403">
        <v>4.715</v>
      </c>
      <c r="H58" s="404"/>
      <c r="I58" s="404"/>
      <c r="J58" s="514">
        <v>4.715</v>
      </c>
    </row>
    <row r="59" spans="1:10" s="17" customFormat="1" ht="12.75">
      <c r="A59" s="113">
        <v>292</v>
      </c>
      <c r="B59" s="394" t="s">
        <v>285</v>
      </c>
      <c r="C59" s="112" t="s">
        <v>392</v>
      </c>
      <c r="D59" s="427">
        <v>5</v>
      </c>
      <c r="E59" s="419">
        <v>1.771</v>
      </c>
      <c r="F59" s="403">
        <v>8.855</v>
      </c>
      <c r="G59" s="403">
        <v>8.855</v>
      </c>
      <c r="H59" s="404"/>
      <c r="I59" s="404"/>
      <c r="J59" s="514">
        <v>8.855</v>
      </c>
    </row>
    <row r="60" spans="1:10" s="17" customFormat="1" ht="12.75">
      <c r="A60" s="113">
        <v>292</v>
      </c>
      <c r="B60" s="384" t="s">
        <v>393</v>
      </c>
      <c r="C60" s="112" t="s">
        <v>394</v>
      </c>
      <c r="D60" s="427">
        <v>2</v>
      </c>
      <c r="E60" s="419">
        <v>11.109</v>
      </c>
      <c r="F60" s="403">
        <v>22.218</v>
      </c>
      <c r="G60" s="403">
        <v>22.218</v>
      </c>
      <c r="H60" s="404"/>
      <c r="I60" s="404"/>
      <c r="J60" s="514">
        <v>22.218</v>
      </c>
    </row>
    <row r="61" spans="1:10" s="17" customFormat="1" ht="12.75">
      <c r="A61" s="113">
        <v>292</v>
      </c>
      <c r="B61" s="384" t="s">
        <v>169</v>
      </c>
      <c r="C61" s="112" t="s">
        <v>395</v>
      </c>
      <c r="D61" s="427">
        <v>20</v>
      </c>
      <c r="E61" s="419">
        <v>0.69</v>
      </c>
      <c r="F61" s="403">
        <v>13.8</v>
      </c>
      <c r="G61" s="403">
        <v>13.8</v>
      </c>
      <c r="H61" s="404"/>
      <c r="I61" s="404"/>
      <c r="J61" s="514">
        <v>13.8</v>
      </c>
    </row>
    <row r="62" spans="1:10" s="17" customFormat="1" ht="12.75">
      <c r="A62" s="113">
        <v>292</v>
      </c>
      <c r="B62" s="384" t="s">
        <v>323</v>
      </c>
      <c r="C62" s="112" t="s">
        <v>396</v>
      </c>
      <c r="D62" s="427">
        <v>10</v>
      </c>
      <c r="E62" s="419">
        <v>4.14</v>
      </c>
      <c r="F62" s="403">
        <v>41.4</v>
      </c>
      <c r="G62" s="403">
        <v>41.4</v>
      </c>
      <c r="H62" s="404"/>
      <c r="I62" s="404"/>
      <c r="J62" s="514">
        <v>41.4</v>
      </c>
    </row>
    <row r="63" spans="1:10" s="17" customFormat="1" ht="12.75">
      <c r="A63" s="113">
        <v>292</v>
      </c>
      <c r="B63" s="384" t="s">
        <v>397</v>
      </c>
      <c r="C63" s="112" t="s">
        <v>398</v>
      </c>
      <c r="D63" s="427">
        <v>100</v>
      </c>
      <c r="E63" s="419">
        <v>4.8069999999999995</v>
      </c>
      <c r="F63" s="403">
        <v>480.7</v>
      </c>
      <c r="G63" s="403">
        <v>480.7</v>
      </c>
      <c r="H63" s="404"/>
      <c r="I63" s="404"/>
      <c r="J63" s="514">
        <v>480.7</v>
      </c>
    </row>
    <row r="64" spans="1:10" s="17" customFormat="1" ht="12.75">
      <c r="A64" s="113">
        <v>292</v>
      </c>
      <c r="B64" s="384" t="s">
        <v>309</v>
      </c>
      <c r="C64" s="112" t="s">
        <v>399</v>
      </c>
      <c r="D64" s="427">
        <v>6</v>
      </c>
      <c r="E64" s="419">
        <v>1.5065</v>
      </c>
      <c r="F64" s="403">
        <v>9.039</v>
      </c>
      <c r="G64" s="403">
        <v>9.039</v>
      </c>
      <c r="H64" s="404"/>
      <c r="I64" s="404"/>
      <c r="J64" s="514">
        <v>9.039</v>
      </c>
    </row>
    <row r="65" spans="1:10" s="17" customFormat="1" ht="12.75">
      <c r="A65" s="113">
        <v>292</v>
      </c>
      <c r="B65" s="384" t="s">
        <v>309</v>
      </c>
      <c r="C65" s="112" t="s">
        <v>400</v>
      </c>
      <c r="D65" s="427">
        <v>6</v>
      </c>
      <c r="E65" s="419">
        <v>1.5065</v>
      </c>
      <c r="F65" s="403">
        <v>9.039</v>
      </c>
      <c r="G65" s="403">
        <v>9.039</v>
      </c>
      <c r="H65" s="404"/>
      <c r="I65" s="404"/>
      <c r="J65" s="514">
        <v>9.039</v>
      </c>
    </row>
    <row r="66" spans="1:10" s="17" customFormat="1" ht="12.75">
      <c r="A66" s="113">
        <v>292</v>
      </c>
      <c r="B66" s="384" t="s">
        <v>309</v>
      </c>
      <c r="C66" s="112" t="s">
        <v>403</v>
      </c>
      <c r="D66" s="427">
        <v>1</v>
      </c>
      <c r="E66" s="419">
        <v>2.001</v>
      </c>
      <c r="F66" s="403">
        <v>2.001</v>
      </c>
      <c r="G66" s="403">
        <v>2.001</v>
      </c>
      <c r="H66" s="404"/>
      <c r="I66" s="404"/>
      <c r="J66" s="514">
        <v>2.001</v>
      </c>
    </row>
    <row r="67" spans="1:10" s="17" customFormat="1" ht="12.75">
      <c r="A67" s="113">
        <v>292</v>
      </c>
      <c r="B67" s="384" t="s">
        <v>404</v>
      </c>
      <c r="C67" s="112" t="s">
        <v>408</v>
      </c>
      <c r="D67" s="427">
        <v>1</v>
      </c>
      <c r="E67" s="419">
        <v>357.65</v>
      </c>
      <c r="F67" s="403">
        <v>357.65</v>
      </c>
      <c r="G67" s="403">
        <v>357.65</v>
      </c>
      <c r="H67" s="404"/>
      <c r="I67" s="404"/>
      <c r="J67" s="514">
        <v>357.65</v>
      </c>
    </row>
    <row r="68" spans="1:10" s="17" customFormat="1" ht="24">
      <c r="A68" s="113">
        <v>292</v>
      </c>
      <c r="B68" s="384" t="s">
        <v>309</v>
      </c>
      <c r="C68" s="112" t="s">
        <v>409</v>
      </c>
      <c r="D68" s="427">
        <v>3</v>
      </c>
      <c r="E68" s="419">
        <v>42.2625</v>
      </c>
      <c r="F68" s="403">
        <v>126.7875</v>
      </c>
      <c r="G68" s="403">
        <v>126.7875</v>
      </c>
      <c r="H68" s="404"/>
      <c r="I68" s="404"/>
      <c r="J68" s="514">
        <v>126.7875</v>
      </c>
    </row>
    <row r="69" spans="1:10" s="17" customFormat="1" ht="12.75">
      <c r="A69" s="113">
        <v>292</v>
      </c>
      <c r="B69" s="384" t="s">
        <v>285</v>
      </c>
      <c r="C69" s="391" t="s">
        <v>410</v>
      </c>
      <c r="D69" s="427">
        <v>3</v>
      </c>
      <c r="E69" s="419">
        <v>10.718</v>
      </c>
      <c r="F69" s="403">
        <v>32.153999999999996</v>
      </c>
      <c r="G69" s="403">
        <v>32.153999999999996</v>
      </c>
      <c r="H69" s="404"/>
      <c r="I69" s="404"/>
      <c r="J69" s="514">
        <v>32.153999999999996</v>
      </c>
    </row>
    <row r="70" spans="1:10" s="17" customFormat="1" ht="12.75">
      <c r="A70" s="113">
        <v>292</v>
      </c>
      <c r="B70" s="394" t="s">
        <v>169</v>
      </c>
      <c r="C70" s="112" t="s">
        <v>414</v>
      </c>
      <c r="D70" s="427">
        <v>3</v>
      </c>
      <c r="E70" s="419">
        <v>1.4605</v>
      </c>
      <c r="F70" s="403">
        <v>4.3815</v>
      </c>
      <c r="G70" s="403">
        <v>4.3815</v>
      </c>
      <c r="H70" s="404"/>
      <c r="I70" s="404"/>
      <c r="J70" s="514">
        <v>4.3815</v>
      </c>
    </row>
    <row r="71" spans="1:10" s="17" customFormat="1" ht="24">
      <c r="A71" s="113">
        <v>292</v>
      </c>
      <c r="B71" s="384" t="s">
        <v>309</v>
      </c>
      <c r="C71" s="112" t="s">
        <v>418</v>
      </c>
      <c r="D71" s="427">
        <v>3</v>
      </c>
      <c r="E71" s="419">
        <v>2.645</v>
      </c>
      <c r="F71" s="403">
        <v>7.935</v>
      </c>
      <c r="G71" s="403">
        <v>7.935</v>
      </c>
      <c r="H71" s="404"/>
      <c r="I71" s="404"/>
      <c r="J71" s="514">
        <v>7.935</v>
      </c>
    </row>
    <row r="72" spans="1:10" s="17" customFormat="1" ht="24">
      <c r="A72" s="113">
        <v>292</v>
      </c>
      <c r="B72" s="384" t="s">
        <v>309</v>
      </c>
      <c r="C72" s="112" t="s">
        <v>419</v>
      </c>
      <c r="D72" s="427">
        <v>3</v>
      </c>
      <c r="E72" s="419">
        <v>2.645</v>
      </c>
      <c r="F72" s="403">
        <v>7.935</v>
      </c>
      <c r="G72" s="403">
        <v>7.935</v>
      </c>
      <c r="H72" s="404"/>
      <c r="I72" s="404"/>
      <c r="J72" s="514">
        <v>7.935</v>
      </c>
    </row>
    <row r="73" spans="1:10" s="17" customFormat="1" ht="24">
      <c r="A73" s="113">
        <v>292</v>
      </c>
      <c r="B73" s="384" t="s">
        <v>309</v>
      </c>
      <c r="C73" s="112" t="s">
        <v>420</v>
      </c>
      <c r="D73" s="427">
        <v>3</v>
      </c>
      <c r="E73" s="419">
        <v>2.645</v>
      </c>
      <c r="F73" s="403">
        <v>7.935</v>
      </c>
      <c r="G73" s="403">
        <v>7.935</v>
      </c>
      <c r="H73" s="404"/>
      <c r="I73" s="404"/>
      <c r="J73" s="514">
        <v>7.935</v>
      </c>
    </row>
    <row r="74" spans="1:10" s="17" customFormat="1" ht="24">
      <c r="A74" s="113">
        <v>292</v>
      </c>
      <c r="B74" s="384" t="s">
        <v>309</v>
      </c>
      <c r="C74" s="112" t="s">
        <v>421</v>
      </c>
      <c r="D74" s="427">
        <v>3</v>
      </c>
      <c r="E74" s="419">
        <v>2.645</v>
      </c>
      <c r="F74" s="403">
        <v>7.935</v>
      </c>
      <c r="G74" s="403">
        <v>7.935</v>
      </c>
      <c r="H74" s="404"/>
      <c r="I74" s="404"/>
      <c r="J74" s="514">
        <v>7.935</v>
      </c>
    </row>
    <row r="75" spans="1:10" s="17" customFormat="1" ht="12.75">
      <c r="A75" s="113">
        <v>292</v>
      </c>
      <c r="B75" s="384" t="s">
        <v>285</v>
      </c>
      <c r="C75" s="112" t="s">
        <v>422</v>
      </c>
      <c r="D75" s="427">
        <v>10</v>
      </c>
      <c r="E75" s="419">
        <v>7.475</v>
      </c>
      <c r="F75" s="403">
        <v>74.75</v>
      </c>
      <c r="G75" s="403">
        <v>74.75</v>
      </c>
      <c r="H75" s="404"/>
      <c r="I75" s="404"/>
      <c r="J75" s="514">
        <v>74.75</v>
      </c>
    </row>
    <row r="76" spans="1:10" s="17" customFormat="1" ht="12.75">
      <c r="A76" s="113">
        <v>292</v>
      </c>
      <c r="B76" s="384" t="s">
        <v>285</v>
      </c>
      <c r="C76" s="112" t="s">
        <v>423</v>
      </c>
      <c r="D76" s="427">
        <v>2</v>
      </c>
      <c r="E76" s="419">
        <v>2.0125</v>
      </c>
      <c r="F76" s="403">
        <v>4.025</v>
      </c>
      <c r="G76" s="403">
        <v>4.025</v>
      </c>
      <c r="H76" s="404"/>
      <c r="I76" s="404"/>
      <c r="J76" s="514">
        <v>4.025</v>
      </c>
    </row>
    <row r="77" spans="1:10" s="17" customFormat="1" ht="24">
      <c r="A77" s="113">
        <v>292</v>
      </c>
      <c r="B77" s="384" t="s">
        <v>425</v>
      </c>
      <c r="C77" s="112" t="s">
        <v>426</v>
      </c>
      <c r="D77" s="427">
        <v>10</v>
      </c>
      <c r="E77" s="419">
        <v>1.265</v>
      </c>
      <c r="F77" s="403">
        <v>12.65</v>
      </c>
      <c r="G77" s="403">
        <v>12.65</v>
      </c>
      <c r="H77" s="404"/>
      <c r="I77" s="404"/>
      <c r="J77" s="514">
        <v>12.65</v>
      </c>
    </row>
    <row r="78" spans="1:10" s="17" customFormat="1" ht="12.75">
      <c r="A78" s="113">
        <v>292</v>
      </c>
      <c r="B78" s="384" t="s">
        <v>309</v>
      </c>
      <c r="C78" s="112" t="s">
        <v>427</v>
      </c>
      <c r="D78" s="427">
        <v>20</v>
      </c>
      <c r="E78" s="419">
        <v>2.1275</v>
      </c>
      <c r="F78" s="403">
        <v>42.55</v>
      </c>
      <c r="G78" s="403">
        <v>42.55</v>
      </c>
      <c r="H78" s="404"/>
      <c r="I78" s="404"/>
      <c r="J78" s="514">
        <v>42.55</v>
      </c>
    </row>
    <row r="79" spans="1:10" s="17" customFormat="1" ht="12.75">
      <c r="A79" s="113">
        <v>292</v>
      </c>
      <c r="B79" s="384" t="s">
        <v>309</v>
      </c>
      <c r="C79" s="112" t="s">
        <v>429</v>
      </c>
      <c r="D79" s="427">
        <v>3</v>
      </c>
      <c r="E79" s="419">
        <v>6.7275</v>
      </c>
      <c r="F79" s="403">
        <v>20.1825</v>
      </c>
      <c r="G79" s="403">
        <v>20.1825</v>
      </c>
      <c r="H79" s="404"/>
      <c r="I79" s="404"/>
      <c r="J79" s="514">
        <v>20.1825</v>
      </c>
    </row>
    <row r="80" spans="1:10" s="17" customFormat="1" ht="24">
      <c r="A80" s="113">
        <v>292</v>
      </c>
      <c r="B80" s="384" t="s">
        <v>309</v>
      </c>
      <c r="C80" s="112" t="s">
        <v>430</v>
      </c>
      <c r="D80" s="427">
        <v>5</v>
      </c>
      <c r="E80" s="419">
        <v>4.5885</v>
      </c>
      <c r="F80" s="403">
        <v>22.9425</v>
      </c>
      <c r="G80" s="403">
        <v>22.9425</v>
      </c>
      <c r="H80" s="404"/>
      <c r="I80" s="404"/>
      <c r="J80" s="514">
        <v>22.9425</v>
      </c>
    </row>
    <row r="81" spans="1:10" s="17" customFormat="1" ht="24">
      <c r="A81" s="113">
        <v>292</v>
      </c>
      <c r="B81" s="384" t="s">
        <v>309</v>
      </c>
      <c r="C81" s="112" t="s">
        <v>431</v>
      </c>
      <c r="D81" s="427">
        <v>5</v>
      </c>
      <c r="E81" s="419">
        <v>4.5885</v>
      </c>
      <c r="F81" s="403">
        <v>22.9425</v>
      </c>
      <c r="G81" s="403">
        <v>22.9425</v>
      </c>
      <c r="H81" s="404"/>
      <c r="I81" s="404"/>
      <c r="J81" s="514">
        <v>22.9425</v>
      </c>
    </row>
    <row r="82" spans="1:10" s="17" customFormat="1" ht="12.75" customHeight="1">
      <c r="A82" s="658" t="s">
        <v>433</v>
      </c>
      <c r="B82" s="659"/>
      <c r="C82" s="660"/>
      <c r="D82" s="661"/>
      <c r="E82" s="662"/>
      <c r="F82" s="663">
        <v>5149.458500000002</v>
      </c>
      <c r="G82" s="663"/>
      <c r="H82" s="664"/>
      <c r="I82" s="664"/>
      <c r="J82" s="665">
        <v>5149.458500000002</v>
      </c>
    </row>
    <row r="83" spans="1:10" s="17" customFormat="1" ht="13.5" customHeight="1">
      <c r="A83" s="114">
        <v>296</v>
      </c>
      <c r="B83" s="384" t="s">
        <v>169</v>
      </c>
      <c r="C83" s="112" t="s">
        <v>651</v>
      </c>
      <c r="D83" s="482">
        <v>1</v>
      </c>
      <c r="E83" s="457">
        <v>310.5</v>
      </c>
      <c r="F83" s="451">
        <v>310.5</v>
      </c>
      <c r="G83" s="451">
        <f>+F83</f>
        <v>310.5</v>
      </c>
      <c r="H83" s="451"/>
      <c r="I83" s="451"/>
      <c r="J83" s="452">
        <f>SUM(G83:I83)</f>
        <v>310.5</v>
      </c>
    </row>
    <row r="84" spans="1:10" s="17" customFormat="1" ht="13.5" customHeight="1">
      <c r="A84" s="114">
        <v>296</v>
      </c>
      <c r="B84" s="384" t="s">
        <v>169</v>
      </c>
      <c r="C84" s="112" t="s">
        <v>652</v>
      </c>
      <c r="D84" s="482">
        <v>2</v>
      </c>
      <c r="E84" s="457">
        <v>225</v>
      </c>
      <c r="F84" s="451">
        <v>450</v>
      </c>
      <c r="G84" s="451">
        <f>+F84</f>
        <v>450</v>
      </c>
      <c r="H84" s="451"/>
      <c r="I84" s="451"/>
      <c r="J84" s="452">
        <f>SUM(G84:I84)</f>
        <v>450</v>
      </c>
    </row>
    <row r="85" spans="1:10" s="17" customFormat="1" ht="13.5" customHeight="1" thickBot="1">
      <c r="A85" s="511" t="s">
        <v>515</v>
      </c>
      <c r="B85" s="473"/>
      <c r="C85" s="121"/>
      <c r="D85" s="429"/>
      <c r="E85" s="515"/>
      <c r="F85" s="423">
        <f>SUM(F83:F84)</f>
        <v>760.5</v>
      </c>
      <c r="G85" s="423"/>
      <c r="H85" s="424"/>
      <c r="I85" s="424"/>
      <c r="J85" s="516">
        <f>SUM(J83:J84)</f>
        <v>760.5</v>
      </c>
    </row>
    <row r="86" spans="1:10" s="20" customFormat="1" ht="19.5" customHeight="1" thickBot="1">
      <c r="A86" s="27"/>
      <c r="B86" s="28"/>
      <c r="C86" s="29"/>
      <c r="D86" s="266"/>
      <c r="E86" s="197"/>
      <c r="F86" s="197"/>
      <c r="G86" s="198"/>
      <c r="H86" s="198"/>
      <c r="I86" s="198"/>
      <c r="J86" s="198"/>
    </row>
    <row r="87" spans="1:10" s="20" customFormat="1" ht="13.5" hidden="1" thickBot="1">
      <c r="A87" s="27"/>
      <c r="B87" s="28"/>
      <c r="C87" s="29"/>
      <c r="D87" s="266"/>
      <c r="E87" s="197"/>
      <c r="F87" s="199"/>
      <c r="G87" s="184"/>
      <c r="H87" s="184"/>
      <c r="I87" s="184"/>
      <c r="J87" s="184"/>
    </row>
    <row r="88" spans="1:10" s="20" customFormat="1" ht="13.5" hidden="1" thickBot="1">
      <c r="A88" s="27"/>
      <c r="B88" s="28"/>
      <c r="C88" s="29"/>
      <c r="D88" s="266"/>
      <c r="E88" s="197"/>
      <c r="F88" s="197"/>
      <c r="G88" s="184"/>
      <c r="H88" s="184"/>
      <c r="I88" s="184"/>
      <c r="J88" s="184"/>
    </row>
    <row r="89" spans="1:15" s="95" customFormat="1" ht="24.75" customHeight="1" thickBot="1">
      <c r="A89" s="836" t="s">
        <v>524</v>
      </c>
      <c r="B89" s="837"/>
      <c r="C89" s="837"/>
      <c r="D89" s="837"/>
      <c r="E89" s="838"/>
      <c r="F89" s="96">
        <f>SUM(F82+F28+F25+F22+F17+F85)</f>
        <v>35705.1335</v>
      </c>
      <c r="G89" s="96">
        <f>SUM(G13:G85)</f>
        <v>35705.1335</v>
      </c>
      <c r="H89" s="96">
        <f>SUM(H13:H82)</f>
        <v>0</v>
      </c>
      <c r="I89" s="96">
        <f>SUM(I13:I82)</f>
        <v>0</v>
      </c>
      <c r="J89" s="96">
        <f>SUM(J82+J28+J22+J17+J25+J85)</f>
        <v>35705.1335</v>
      </c>
      <c r="K89" s="23"/>
      <c r="L89" s="90"/>
      <c r="M89" s="94"/>
      <c r="O89" s="23"/>
    </row>
    <row r="90" spans="1:10" s="167" customFormat="1" ht="19.5" customHeight="1" thickBot="1">
      <c r="A90" s="166"/>
      <c r="B90" s="28"/>
      <c r="C90" s="33"/>
      <c r="D90" s="266"/>
      <c r="E90" s="201"/>
      <c r="F90" s="201"/>
      <c r="G90" s="198"/>
      <c r="H90" s="198"/>
      <c r="I90" s="198"/>
      <c r="J90" s="198"/>
    </row>
    <row r="91" spans="1:15" s="93" customFormat="1" ht="29.25" customHeight="1" thickBot="1">
      <c r="A91" s="170" t="s">
        <v>525</v>
      </c>
      <c r="B91" s="23"/>
      <c r="C91" s="91"/>
      <c r="D91" s="267"/>
      <c r="E91" s="203"/>
      <c r="F91" s="203"/>
      <c r="G91" s="203"/>
      <c r="H91" s="203"/>
      <c r="I91" s="203"/>
      <c r="J91" s="203"/>
      <c r="K91" s="23"/>
      <c r="L91" s="83"/>
      <c r="M91" s="94"/>
      <c r="N91" s="95"/>
      <c r="O91" s="23"/>
    </row>
    <row r="92" spans="1:15" s="230" customFormat="1" ht="12.75">
      <c r="A92" s="98">
        <v>311</v>
      </c>
      <c r="B92" s="79" t="s">
        <v>526</v>
      </c>
      <c r="C92" s="80" t="s">
        <v>527</v>
      </c>
      <c r="D92" s="431">
        <v>3</v>
      </c>
      <c r="E92" s="99">
        <v>266.6666666666667</v>
      </c>
      <c r="F92" s="434">
        <v>800</v>
      </c>
      <c r="G92" s="434">
        <f>+F92</f>
        <v>800</v>
      </c>
      <c r="H92" s="434"/>
      <c r="I92" s="434"/>
      <c r="J92" s="130">
        <f>SUM(G92:I92)</f>
        <v>800</v>
      </c>
      <c r="O92" s="237"/>
    </row>
    <row r="93" spans="1:15" s="95" customFormat="1" ht="12.75">
      <c r="A93" s="100" t="s">
        <v>528</v>
      </c>
      <c r="B93" s="88"/>
      <c r="C93" s="89"/>
      <c r="D93" s="432"/>
      <c r="E93" s="412"/>
      <c r="F93" s="101">
        <v>800</v>
      </c>
      <c r="G93" s="101"/>
      <c r="H93" s="101"/>
      <c r="I93" s="101"/>
      <c r="J93" s="124">
        <f>SUM(J92)</f>
        <v>800</v>
      </c>
      <c r="O93" s="233"/>
    </row>
    <row r="94" spans="1:10" s="17" customFormat="1" ht="12.75">
      <c r="A94" s="113">
        <v>312</v>
      </c>
      <c r="B94" s="384" t="s">
        <v>526</v>
      </c>
      <c r="C94" s="112" t="s">
        <v>529</v>
      </c>
      <c r="D94" s="427">
        <v>1</v>
      </c>
      <c r="E94" s="435">
        <v>100</v>
      </c>
      <c r="F94" s="403">
        <v>100</v>
      </c>
      <c r="G94" s="403">
        <f aca="true" t="shared" si="0" ref="G94:G114">+F94</f>
        <v>100</v>
      </c>
      <c r="H94" s="403"/>
      <c r="I94" s="403"/>
      <c r="J94" s="405">
        <f aca="true" t="shared" si="1" ref="J94:J114">SUM(G94:I94)</f>
        <v>100</v>
      </c>
    </row>
    <row r="95" spans="1:10" s="17" customFormat="1" ht="12.75">
      <c r="A95" s="18" t="s">
        <v>530</v>
      </c>
      <c r="B95" s="125"/>
      <c r="C95" s="518"/>
      <c r="D95" s="436"/>
      <c r="E95" s="437"/>
      <c r="F95" s="412">
        <v>100</v>
      </c>
      <c r="G95" s="412"/>
      <c r="H95" s="412"/>
      <c r="I95" s="412"/>
      <c r="J95" s="413">
        <f>SUM(J94)</f>
        <v>100</v>
      </c>
    </row>
    <row r="96" spans="1:10" s="17" customFormat="1" ht="12.75">
      <c r="A96" s="113">
        <v>314</v>
      </c>
      <c r="B96" s="384" t="s">
        <v>526</v>
      </c>
      <c r="C96" s="112" t="s">
        <v>536</v>
      </c>
      <c r="D96" s="427">
        <v>1</v>
      </c>
      <c r="E96" s="435">
        <v>100</v>
      </c>
      <c r="F96" s="403">
        <v>100</v>
      </c>
      <c r="G96" s="403">
        <f t="shared" si="0"/>
        <v>100</v>
      </c>
      <c r="H96" s="403"/>
      <c r="I96" s="403"/>
      <c r="J96" s="405">
        <f t="shared" si="1"/>
        <v>100</v>
      </c>
    </row>
    <row r="97" spans="1:10" s="17" customFormat="1" ht="12.75">
      <c r="A97" s="18" t="s">
        <v>537</v>
      </c>
      <c r="B97" s="125"/>
      <c r="C97" s="16"/>
      <c r="D97" s="436"/>
      <c r="E97" s="437"/>
      <c r="F97" s="412">
        <v>100</v>
      </c>
      <c r="G97" s="412"/>
      <c r="H97" s="412"/>
      <c r="I97" s="412"/>
      <c r="J97" s="413">
        <f>SUM(J96)</f>
        <v>100</v>
      </c>
    </row>
    <row r="98" spans="1:10" s="17" customFormat="1" ht="12.75">
      <c r="A98" s="113">
        <v>315</v>
      </c>
      <c r="B98" s="384" t="s">
        <v>169</v>
      </c>
      <c r="C98" s="112" t="s">
        <v>539</v>
      </c>
      <c r="D98" s="427">
        <v>9</v>
      </c>
      <c r="E98" s="435">
        <v>33</v>
      </c>
      <c r="F98" s="403">
        <v>297</v>
      </c>
      <c r="G98" s="403">
        <f t="shared" si="0"/>
        <v>297</v>
      </c>
      <c r="H98" s="403"/>
      <c r="I98" s="403"/>
      <c r="J98" s="405">
        <f t="shared" si="1"/>
        <v>297</v>
      </c>
    </row>
    <row r="99" spans="1:10" s="17" customFormat="1" ht="12.75">
      <c r="A99" s="18" t="s">
        <v>540</v>
      </c>
      <c r="B99" s="125"/>
      <c r="C99" s="16"/>
      <c r="D99" s="436"/>
      <c r="E99" s="437"/>
      <c r="F99" s="412">
        <v>297</v>
      </c>
      <c r="G99" s="412"/>
      <c r="H99" s="412"/>
      <c r="I99" s="412"/>
      <c r="J99" s="413">
        <f>SUM(F99:I99)</f>
        <v>297</v>
      </c>
    </row>
    <row r="100" spans="1:10" s="17" customFormat="1" ht="12.75">
      <c r="A100" s="113">
        <v>331</v>
      </c>
      <c r="B100" s="394" t="s">
        <v>526</v>
      </c>
      <c r="C100" s="122" t="s">
        <v>547</v>
      </c>
      <c r="D100" s="427">
        <v>2</v>
      </c>
      <c r="E100" s="435">
        <v>750</v>
      </c>
      <c r="F100" s="403">
        <v>1500</v>
      </c>
      <c r="G100" s="403">
        <f t="shared" si="0"/>
        <v>1500</v>
      </c>
      <c r="H100" s="403"/>
      <c r="I100" s="403"/>
      <c r="J100" s="405">
        <f t="shared" si="1"/>
        <v>1500</v>
      </c>
    </row>
    <row r="101" spans="1:10" s="17" customFormat="1" ht="12.75">
      <c r="A101" s="18" t="s">
        <v>548</v>
      </c>
      <c r="B101" s="125"/>
      <c r="C101" s="16"/>
      <c r="D101" s="432"/>
      <c r="E101" s="101"/>
      <c r="F101" s="412">
        <v>1500</v>
      </c>
      <c r="G101" s="412"/>
      <c r="H101" s="412"/>
      <c r="I101" s="412"/>
      <c r="J101" s="413">
        <f>SUM(J100)</f>
        <v>1500</v>
      </c>
    </row>
    <row r="102" spans="1:10" s="17" customFormat="1" ht="12.75">
      <c r="A102" s="123">
        <v>332</v>
      </c>
      <c r="B102" s="394" t="s">
        <v>534</v>
      </c>
      <c r="C102" s="122" t="s">
        <v>549</v>
      </c>
      <c r="D102" s="427">
        <v>1</v>
      </c>
      <c r="E102" s="435">
        <v>250</v>
      </c>
      <c r="F102" s="403">
        <v>250</v>
      </c>
      <c r="G102" s="403">
        <f t="shared" si="0"/>
        <v>250</v>
      </c>
      <c r="H102" s="403"/>
      <c r="I102" s="403"/>
      <c r="J102" s="405">
        <f t="shared" si="1"/>
        <v>250</v>
      </c>
    </row>
    <row r="103" spans="1:10" s="17" customFormat="1" ht="12.75">
      <c r="A103" s="21" t="s">
        <v>551</v>
      </c>
      <c r="B103" s="386"/>
      <c r="C103" s="16"/>
      <c r="D103" s="440"/>
      <c r="E103" s="437"/>
      <c r="F103" s="412">
        <v>250</v>
      </c>
      <c r="G103" s="412"/>
      <c r="H103" s="412"/>
      <c r="I103" s="412"/>
      <c r="J103" s="413">
        <f>SUM(J102)</f>
        <v>250</v>
      </c>
    </row>
    <row r="104" spans="1:10" s="17" customFormat="1" ht="12.75">
      <c r="A104" s="123">
        <v>336</v>
      </c>
      <c r="B104" s="394" t="s">
        <v>526</v>
      </c>
      <c r="C104" s="122" t="s">
        <v>564</v>
      </c>
      <c r="D104" s="427">
        <v>2</v>
      </c>
      <c r="E104" s="435">
        <v>175</v>
      </c>
      <c r="F104" s="403">
        <v>350</v>
      </c>
      <c r="G104" s="403">
        <f t="shared" si="0"/>
        <v>350</v>
      </c>
      <c r="H104" s="403"/>
      <c r="I104" s="403"/>
      <c r="J104" s="405">
        <f t="shared" si="1"/>
        <v>350</v>
      </c>
    </row>
    <row r="105" spans="1:10" s="17" customFormat="1" ht="12.75">
      <c r="A105" s="21" t="s">
        <v>565</v>
      </c>
      <c r="B105" s="386"/>
      <c r="C105" s="16"/>
      <c r="D105" s="440"/>
      <c r="E105" s="437"/>
      <c r="F105" s="412">
        <v>350</v>
      </c>
      <c r="G105" s="412"/>
      <c r="H105" s="412"/>
      <c r="I105" s="412"/>
      <c r="J105" s="413">
        <f>SUM(J104)</f>
        <v>350</v>
      </c>
    </row>
    <row r="106" spans="1:10" s="17" customFormat="1" ht="12.75">
      <c r="A106" s="113">
        <v>353</v>
      </c>
      <c r="B106" s="384" t="s">
        <v>581</v>
      </c>
      <c r="C106" s="112" t="s">
        <v>582</v>
      </c>
      <c r="D106" s="427">
        <v>7000</v>
      </c>
      <c r="E106" s="410">
        <v>0.2</v>
      </c>
      <c r="F106" s="410">
        <v>1400</v>
      </c>
      <c r="G106" s="410">
        <f t="shared" si="0"/>
        <v>1400</v>
      </c>
      <c r="H106" s="410"/>
      <c r="I106" s="410"/>
      <c r="J106" s="411">
        <f t="shared" si="1"/>
        <v>1400</v>
      </c>
    </row>
    <row r="107" spans="1:10" s="17" customFormat="1" ht="12.75">
      <c r="A107" s="123">
        <v>353</v>
      </c>
      <c r="B107" s="394" t="s">
        <v>526</v>
      </c>
      <c r="C107" s="122" t="s">
        <v>584</v>
      </c>
      <c r="D107" s="427">
        <v>1</v>
      </c>
      <c r="E107" s="435">
        <v>300</v>
      </c>
      <c r="F107" s="403">
        <v>300</v>
      </c>
      <c r="G107" s="403">
        <f t="shared" si="0"/>
        <v>300</v>
      </c>
      <c r="H107" s="403"/>
      <c r="I107" s="403"/>
      <c r="J107" s="405">
        <f t="shared" si="1"/>
        <v>300</v>
      </c>
    </row>
    <row r="108" spans="1:10" s="17" customFormat="1" ht="12.75">
      <c r="A108" s="18" t="s">
        <v>585</v>
      </c>
      <c r="B108" s="125"/>
      <c r="C108" s="16"/>
      <c r="D108" s="436"/>
      <c r="E108" s="437"/>
      <c r="F108" s="412">
        <v>1700</v>
      </c>
      <c r="G108" s="412"/>
      <c r="H108" s="412"/>
      <c r="I108" s="412"/>
      <c r="J108" s="413">
        <f>SUM(J106:J107)</f>
        <v>1700</v>
      </c>
    </row>
    <row r="109" spans="1:10" s="17" customFormat="1" ht="12.75">
      <c r="A109" s="113">
        <v>371</v>
      </c>
      <c r="B109" s="384" t="s">
        <v>534</v>
      </c>
      <c r="C109" s="112" t="s">
        <v>596</v>
      </c>
      <c r="D109" s="427">
        <v>2</v>
      </c>
      <c r="E109" s="419">
        <v>1100</v>
      </c>
      <c r="F109" s="410">
        <v>2200</v>
      </c>
      <c r="G109" s="410">
        <f t="shared" si="0"/>
        <v>2200</v>
      </c>
      <c r="H109" s="410"/>
      <c r="I109" s="410"/>
      <c r="J109" s="411">
        <f t="shared" si="1"/>
        <v>2200</v>
      </c>
    </row>
    <row r="110" spans="1:10" s="17" customFormat="1" ht="12.75">
      <c r="A110" s="113">
        <v>371</v>
      </c>
      <c r="B110" s="384" t="s">
        <v>597</v>
      </c>
      <c r="C110" s="112" t="s">
        <v>598</v>
      </c>
      <c r="D110" s="427">
        <v>1</v>
      </c>
      <c r="E110" s="419">
        <v>2400</v>
      </c>
      <c r="F110" s="410">
        <v>2400</v>
      </c>
      <c r="G110" s="410">
        <f t="shared" si="0"/>
        <v>2400</v>
      </c>
      <c r="H110" s="410"/>
      <c r="I110" s="410"/>
      <c r="J110" s="411">
        <f t="shared" si="1"/>
        <v>2400</v>
      </c>
    </row>
    <row r="111" spans="1:10" s="17" customFormat="1" ht="12.75">
      <c r="A111" s="113">
        <v>371</v>
      </c>
      <c r="B111" s="384" t="s">
        <v>534</v>
      </c>
      <c r="C111" s="112" t="s">
        <v>599</v>
      </c>
      <c r="D111" s="427">
        <v>3</v>
      </c>
      <c r="E111" s="419">
        <v>280</v>
      </c>
      <c r="F111" s="410">
        <v>840</v>
      </c>
      <c r="G111" s="410">
        <f t="shared" si="0"/>
        <v>840</v>
      </c>
      <c r="H111" s="410"/>
      <c r="I111" s="410"/>
      <c r="J111" s="411">
        <f t="shared" si="1"/>
        <v>840</v>
      </c>
    </row>
    <row r="112" spans="1:10" s="17" customFormat="1" ht="12.75">
      <c r="A112" s="18" t="s">
        <v>600</v>
      </c>
      <c r="B112" s="125"/>
      <c r="C112" s="16"/>
      <c r="D112" s="438"/>
      <c r="E112" s="439"/>
      <c r="F112" s="412">
        <v>5440</v>
      </c>
      <c r="G112" s="412"/>
      <c r="H112" s="412"/>
      <c r="I112" s="412"/>
      <c r="J112" s="413">
        <f>SUM(J109:J111)</f>
        <v>5440</v>
      </c>
    </row>
    <row r="113" spans="1:10" s="17" customFormat="1" ht="12.75">
      <c r="A113" s="113">
        <v>372</v>
      </c>
      <c r="B113" s="384" t="s">
        <v>601</v>
      </c>
      <c r="C113" s="112" t="s">
        <v>602</v>
      </c>
      <c r="D113" s="427">
        <v>145</v>
      </c>
      <c r="E113" s="419">
        <v>280</v>
      </c>
      <c r="F113" s="410">
        <v>40600</v>
      </c>
      <c r="G113" s="410">
        <f t="shared" si="0"/>
        <v>40600</v>
      </c>
      <c r="H113" s="410"/>
      <c r="I113" s="410"/>
      <c r="J113" s="411">
        <f t="shared" si="1"/>
        <v>40600</v>
      </c>
    </row>
    <row r="114" spans="1:10" s="17" customFormat="1" ht="12.75">
      <c r="A114" s="113">
        <v>372</v>
      </c>
      <c r="B114" s="384" t="s">
        <v>541</v>
      </c>
      <c r="C114" s="112" t="s">
        <v>603</v>
      </c>
      <c r="D114" s="427">
        <v>5</v>
      </c>
      <c r="E114" s="419">
        <v>900</v>
      </c>
      <c r="F114" s="410">
        <v>4500</v>
      </c>
      <c r="G114" s="410">
        <f t="shared" si="0"/>
        <v>4500</v>
      </c>
      <c r="H114" s="410"/>
      <c r="I114" s="410"/>
      <c r="J114" s="411">
        <f t="shared" si="1"/>
        <v>4500</v>
      </c>
    </row>
    <row r="115" spans="1:10" s="17" customFormat="1" ht="13.5" thickBot="1">
      <c r="A115" s="120" t="s">
        <v>604</v>
      </c>
      <c r="B115" s="395"/>
      <c r="C115" s="121"/>
      <c r="D115" s="519"/>
      <c r="E115" s="520"/>
      <c r="F115" s="446">
        <v>45100</v>
      </c>
      <c r="G115" s="446"/>
      <c r="H115" s="446"/>
      <c r="I115" s="446"/>
      <c r="J115" s="447">
        <f>SUM(J113:J114)</f>
        <v>45100</v>
      </c>
    </row>
    <row r="116" spans="1:10" s="167" customFormat="1" ht="19.5" customHeight="1" thickBot="1">
      <c r="A116" s="166"/>
      <c r="B116" s="28"/>
      <c r="C116" s="29"/>
      <c r="D116" s="270"/>
      <c r="E116" s="204"/>
      <c r="F116" s="204"/>
      <c r="G116" s="198"/>
      <c r="H116" s="198"/>
      <c r="I116" s="198"/>
      <c r="J116" s="198"/>
    </row>
    <row r="117" spans="1:15" s="105" customFormat="1" ht="24.75" customHeight="1" thickBot="1">
      <c r="A117" s="815" t="s">
        <v>616</v>
      </c>
      <c r="B117" s="816"/>
      <c r="C117" s="816"/>
      <c r="D117" s="816"/>
      <c r="E117" s="839"/>
      <c r="F117" s="96">
        <f>SUM(F115+F112+F108+F105+F103+F101+F99+F97+F95+F93)</f>
        <v>55637</v>
      </c>
      <c r="G117" s="96">
        <f>SUM(G92:G115)</f>
        <v>55637</v>
      </c>
      <c r="H117" s="96">
        <f>SUM(H92:H115)</f>
        <v>0</v>
      </c>
      <c r="I117" s="96">
        <f>SUM(I92:I115)</f>
        <v>0</v>
      </c>
      <c r="J117" s="96">
        <f>SUM(J115+J112+J108+J105+J103+J101+J99+J97+J95+J93)</f>
        <v>55637</v>
      </c>
      <c r="L117" s="83"/>
      <c r="M117" s="95"/>
      <c r="N117" s="95"/>
      <c r="O117" s="97"/>
    </row>
    <row r="118" spans="1:10" s="167" customFormat="1" ht="12.75" hidden="1">
      <c r="A118" s="166"/>
      <c r="B118" s="28"/>
      <c r="C118" s="29"/>
      <c r="D118" s="270"/>
      <c r="E118" s="204"/>
      <c r="F118" s="204"/>
      <c r="G118" s="198"/>
      <c r="H118" s="198"/>
      <c r="I118" s="198"/>
      <c r="J118" s="198"/>
    </row>
    <row r="119" spans="1:10" s="167" customFormat="1" ht="12.75" hidden="1">
      <c r="A119" s="166"/>
      <c r="B119" s="28"/>
      <c r="C119" s="29"/>
      <c r="D119" s="270"/>
      <c r="E119" s="204"/>
      <c r="F119" s="204"/>
      <c r="G119" s="198"/>
      <c r="H119" s="198"/>
      <c r="I119" s="198"/>
      <c r="J119" s="198"/>
    </row>
    <row r="120" spans="1:10" s="167" customFormat="1" ht="19.5" customHeight="1" thickBot="1">
      <c r="A120" s="166"/>
      <c r="B120" s="28"/>
      <c r="C120" s="29"/>
      <c r="D120" s="270"/>
      <c r="E120" s="204"/>
      <c r="F120" s="204"/>
      <c r="G120" s="198"/>
      <c r="H120" s="198"/>
      <c r="I120" s="198"/>
      <c r="J120" s="198"/>
    </row>
    <row r="121" spans="1:15" s="104" customFormat="1" ht="30" customHeight="1" thickBot="1">
      <c r="A121" s="251" t="s">
        <v>617</v>
      </c>
      <c r="B121" s="25"/>
      <c r="C121" s="102"/>
      <c r="D121" s="358"/>
      <c r="E121" s="205"/>
      <c r="F121" s="203"/>
      <c r="G121" s="206"/>
      <c r="H121" s="206"/>
      <c r="I121" s="206"/>
      <c r="J121" s="206"/>
      <c r="L121" s="83"/>
      <c r="M121" s="95"/>
      <c r="N121" s="95"/>
      <c r="O121" s="23"/>
    </row>
    <row r="122" spans="1:10" s="20" customFormat="1" ht="12.75">
      <c r="A122" s="467">
        <v>433</v>
      </c>
      <c r="B122" s="468" t="s">
        <v>169</v>
      </c>
      <c r="C122" s="469" t="s">
        <v>629</v>
      </c>
      <c r="D122" s="493">
        <v>1</v>
      </c>
      <c r="E122" s="521">
        <v>500</v>
      </c>
      <c r="F122" s="397">
        <v>500</v>
      </c>
      <c r="G122" s="397">
        <f aca="true" t="shared" si="2" ref="G122:G128">+F122</f>
        <v>500</v>
      </c>
      <c r="H122" s="397"/>
      <c r="I122" s="397"/>
      <c r="J122" s="522">
        <f aca="true" t="shared" si="3" ref="J122:J128">SUM(G122:I122)</f>
        <v>500</v>
      </c>
    </row>
    <row r="123" spans="1:10" s="17" customFormat="1" ht="12.75">
      <c r="A123" s="18" t="s">
        <v>630</v>
      </c>
      <c r="B123" s="125"/>
      <c r="C123" s="16"/>
      <c r="D123" s="494"/>
      <c r="E123" s="456"/>
      <c r="F123" s="453">
        <v>500</v>
      </c>
      <c r="G123" s="453"/>
      <c r="H123" s="453"/>
      <c r="I123" s="453"/>
      <c r="J123" s="454">
        <f>SUM(J122)</f>
        <v>500</v>
      </c>
    </row>
    <row r="124" spans="1:10" s="20" customFormat="1" ht="12.75">
      <c r="A124" s="113">
        <v>434</v>
      </c>
      <c r="B124" s="384" t="s">
        <v>169</v>
      </c>
      <c r="C124" s="112" t="s">
        <v>631</v>
      </c>
      <c r="D124" s="482">
        <v>3</v>
      </c>
      <c r="E124" s="457">
        <v>187.5</v>
      </c>
      <c r="F124" s="451">
        <v>562.5</v>
      </c>
      <c r="G124" s="451">
        <f t="shared" si="2"/>
        <v>562.5</v>
      </c>
      <c r="H124" s="451"/>
      <c r="I124" s="451"/>
      <c r="J124" s="452">
        <f t="shared" si="3"/>
        <v>562.5</v>
      </c>
    </row>
    <row r="125" spans="1:10" s="20" customFormat="1" ht="12.75">
      <c r="A125" s="113">
        <v>434</v>
      </c>
      <c r="B125" s="384" t="s">
        <v>169</v>
      </c>
      <c r="C125" s="112" t="s">
        <v>632</v>
      </c>
      <c r="D125" s="482">
        <v>1</v>
      </c>
      <c r="E125" s="457">
        <v>1350</v>
      </c>
      <c r="F125" s="451">
        <v>1350</v>
      </c>
      <c r="G125" s="451">
        <f t="shared" si="2"/>
        <v>1350</v>
      </c>
      <c r="H125" s="451"/>
      <c r="I125" s="451"/>
      <c r="J125" s="452">
        <f t="shared" si="3"/>
        <v>1350</v>
      </c>
    </row>
    <row r="126" spans="1:10" s="20" customFormat="1" ht="12.75">
      <c r="A126" s="113">
        <v>434</v>
      </c>
      <c r="B126" s="384" t="s">
        <v>169</v>
      </c>
      <c r="C126" s="112" t="s">
        <v>633</v>
      </c>
      <c r="D126" s="482">
        <v>2</v>
      </c>
      <c r="E126" s="457">
        <v>1187.5</v>
      </c>
      <c r="F126" s="451">
        <v>2375</v>
      </c>
      <c r="G126" s="451">
        <f t="shared" si="2"/>
        <v>2375</v>
      </c>
      <c r="H126" s="451"/>
      <c r="I126" s="451"/>
      <c r="J126" s="452">
        <f t="shared" si="3"/>
        <v>2375</v>
      </c>
    </row>
    <row r="127" spans="1:10" s="17" customFormat="1" ht="12.75">
      <c r="A127" s="18" t="s">
        <v>634</v>
      </c>
      <c r="B127" s="125"/>
      <c r="C127" s="16"/>
      <c r="D127" s="494"/>
      <c r="E127" s="456"/>
      <c r="F127" s="453">
        <v>4287.5</v>
      </c>
      <c r="G127" s="453"/>
      <c r="H127" s="453"/>
      <c r="I127" s="453"/>
      <c r="J127" s="454">
        <f>SUM(J124:J126)</f>
        <v>4287.5</v>
      </c>
    </row>
    <row r="128" spans="1:10" s="20" customFormat="1" ht="12.75">
      <c r="A128" s="113">
        <v>436</v>
      </c>
      <c r="B128" s="384" t="s">
        <v>169</v>
      </c>
      <c r="C128" s="112" t="s">
        <v>640</v>
      </c>
      <c r="D128" s="482">
        <v>1</v>
      </c>
      <c r="E128" s="457">
        <v>4200</v>
      </c>
      <c r="F128" s="451">
        <v>4200</v>
      </c>
      <c r="G128" s="451">
        <f t="shared" si="2"/>
        <v>4200</v>
      </c>
      <c r="H128" s="451"/>
      <c r="I128" s="451"/>
      <c r="J128" s="452">
        <f t="shared" si="3"/>
        <v>4200</v>
      </c>
    </row>
    <row r="129" spans="1:10" s="17" customFormat="1" ht="13.5" thickBot="1">
      <c r="A129" s="120" t="s">
        <v>655</v>
      </c>
      <c r="B129" s="395"/>
      <c r="C129" s="121"/>
      <c r="D129" s="496"/>
      <c r="E129" s="446"/>
      <c r="F129" s="475">
        <v>4200</v>
      </c>
      <c r="G129" s="475"/>
      <c r="H129" s="475"/>
      <c r="I129" s="475"/>
      <c r="J129" s="476">
        <f>SUM(J128:J128)</f>
        <v>4200</v>
      </c>
    </row>
    <row r="130" spans="1:10" s="165" customFormat="1" ht="19.5" customHeight="1" thickBot="1">
      <c r="A130" s="176"/>
      <c r="B130" s="177"/>
      <c r="C130" s="178"/>
      <c r="D130" s="285"/>
      <c r="E130" s="207"/>
      <c r="F130" s="208"/>
      <c r="G130" s="208"/>
      <c r="H130" s="208"/>
      <c r="I130" s="208"/>
      <c r="J130" s="208"/>
    </row>
    <row r="131" spans="1:15" s="95" customFormat="1" ht="24.75" customHeight="1" thickBot="1">
      <c r="A131" s="817" t="s">
        <v>682</v>
      </c>
      <c r="B131" s="818"/>
      <c r="C131" s="818"/>
      <c r="D131" s="818"/>
      <c r="E131" s="797"/>
      <c r="F131" s="96">
        <f>SUM(F129+F127+F123)</f>
        <v>8987.5</v>
      </c>
      <c r="G131" s="96">
        <f>SUM(G122:G129)</f>
        <v>8987.5</v>
      </c>
      <c r="H131" s="96">
        <f>SUM(H122:H129)</f>
        <v>0</v>
      </c>
      <c r="I131" s="96">
        <f>SUM(I122:I129)</f>
        <v>0</v>
      </c>
      <c r="J131" s="96">
        <v>9748</v>
      </c>
      <c r="K131" s="108"/>
      <c r="L131" s="94"/>
      <c r="O131" s="108"/>
    </row>
    <row r="132" spans="1:15" s="95" customFormat="1" ht="19.5" customHeight="1" thickBot="1">
      <c r="A132" s="173"/>
      <c r="B132" s="173"/>
      <c r="C132" s="173"/>
      <c r="D132" s="286"/>
      <c r="E132" s="209"/>
      <c r="F132" s="174"/>
      <c r="G132" s="174"/>
      <c r="H132" s="174"/>
      <c r="I132" s="174"/>
      <c r="J132" s="174"/>
      <c r="K132" s="108"/>
      <c r="L132" s="94"/>
      <c r="O132" s="108"/>
    </row>
    <row r="133" spans="1:15" s="110" customFormat="1" ht="24" thickBot="1">
      <c r="A133" s="798" t="s">
        <v>876</v>
      </c>
      <c r="B133" s="799"/>
      <c r="C133" s="799"/>
      <c r="D133" s="799"/>
      <c r="E133" s="800"/>
      <c r="F133" s="477">
        <f>SUM(F131+F117+F89)</f>
        <v>100329.6335</v>
      </c>
      <c r="G133" s="477">
        <f>SUM(G131+G117+G89)</f>
        <v>100329.6335</v>
      </c>
      <c r="H133" s="477">
        <f>SUM(H131+H117+H89)</f>
        <v>0</v>
      </c>
      <c r="I133" s="477">
        <f>SUM(I131+I117+I89)</f>
        <v>0</v>
      </c>
      <c r="J133" s="477">
        <f>SUM(J131+J117+J89)</f>
        <v>101090.1335</v>
      </c>
      <c r="K133" s="109"/>
      <c r="L133" s="111"/>
      <c r="O133" s="109"/>
    </row>
    <row r="134" spans="1:6" ht="12.75">
      <c r="A134" s="5"/>
      <c r="B134" s="44"/>
      <c r="C134" s="45"/>
      <c r="D134" s="276"/>
      <c r="E134" s="210"/>
      <c r="F134" s="210"/>
    </row>
    <row r="135" spans="1:6" ht="12.75">
      <c r="A135" s="5"/>
      <c r="B135" s="44"/>
      <c r="C135" s="45"/>
      <c r="D135" s="276"/>
      <c r="E135" s="229"/>
      <c r="F135" s="249"/>
    </row>
    <row r="136" spans="1:6" ht="12.75">
      <c r="A136" s="5"/>
      <c r="B136" s="5"/>
      <c r="C136" s="45"/>
      <c r="D136" s="277"/>
      <c r="E136" s="229"/>
      <c r="F136" s="229"/>
    </row>
    <row r="137" spans="1:6" ht="12.75">
      <c r="A137" s="5"/>
      <c r="B137" s="5"/>
      <c r="C137" s="45"/>
      <c r="D137" s="277"/>
      <c r="E137" s="229"/>
      <c r="F137" s="250"/>
    </row>
    <row r="138" spans="1:6" ht="12.75">
      <c r="A138" s="5"/>
      <c r="B138" s="5"/>
      <c r="C138" s="45"/>
      <c r="D138" s="277"/>
      <c r="E138" s="229"/>
      <c r="F138" s="229"/>
    </row>
    <row r="139" spans="1:6" ht="12.75">
      <c r="A139" s="5"/>
      <c r="B139" s="5"/>
      <c r="C139" s="45"/>
      <c r="D139" s="277"/>
      <c r="E139" s="229"/>
      <c r="F139" s="229"/>
    </row>
    <row r="140" spans="1:6" ht="12.75">
      <c r="A140" s="5"/>
      <c r="B140" s="5"/>
      <c r="C140" s="45"/>
      <c r="D140" s="277"/>
      <c r="E140" s="229"/>
      <c r="F140" s="229"/>
    </row>
    <row r="141" spans="1:6" ht="12.75">
      <c r="A141" s="5"/>
      <c r="B141" s="5"/>
      <c r="C141" s="45"/>
      <c r="D141" s="277"/>
      <c r="E141" s="229"/>
      <c r="F141" s="229"/>
    </row>
    <row r="142" spans="1:6" ht="12.75">
      <c r="A142" s="5"/>
      <c r="B142" s="5"/>
      <c r="C142" s="45"/>
      <c r="D142" s="277"/>
      <c r="E142" s="229"/>
      <c r="F142" s="229"/>
    </row>
    <row r="143" spans="1:6" ht="12.75">
      <c r="A143" s="5"/>
      <c r="B143" s="5"/>
      <c r="C143" s="45"/>
      <c r="D143" s="277"/>
      <c r="E143" s="229"/>
      <c r="F143" s="229"/>
    </row>
    <row r="144" spans="1:6" ht="12.75">
      <c r="A144" s="5"/>
      <c r="B144" s="5"/>
      <c r="C144" s="45"/>
      <c r="D144" s="277"/>
      <c r="E144" s="229"/>
      <c r="F144" s="229"/>
    </row>
    <row r="145" spans="1:6" ht="12.75">
      <c r="A145" s="5"/>
      <c r="B145" s="5"/>
      <c r="C145" s="45"/>
      <c r="D145" s="277"/>
      <c r="E145" s="229"/>
      <c r="F145" s="229"/>
    </row>
    <row r="146" spans="1:6" ht="12.75">
      <c r="A146" s="5"/>
      <c r="B146" s="5"/>
      <c r="C146" s="45"/>
      <c r="D146" s="277"/>
      <c r="E146" s="229"/>
      <c r="F146" s="229"/>
    </row>
    <row r="147" spans="1:6" ht="12.75">
      <c r="A147" s="5"/>
      <c r="B147" s="5"/>
      <c r="C147" s="45"/>
      <c r="D147" s="277"/>
      <c r="E147" s="229"/>
      <c r="F147" s="229"/>
    </row>
    <row r="148" spans="1:6" ht="12.75">
      <c r="A148" s="5"/>
      <c r="B148" s="5"/>
      <c r="C148" s="45"/>
      <c r="D148" s="277"/>
      <c r="E148" s="229"/>
      <c r="F148" s="229"/>
    </row>
    <row r="149" spans="1:6" ht="12.75">
      <c r="A149" s="5"/>
      <c r="B149" s="5"/>
      <c r="C149" s="45"/>
      <c r="D149" s="277"/>
      <c r="E149" s="229"/>
      <c r="F149" s="229"/>
    </row>
    <row r="150" spans="1:6" ht="12.75">
      <c r="A150" s="5"/>
      <c r="B150" s="5"/>
      <c r="C150" s="45"/>
      <c r="D150" s="277"/>
      <c r="E150" s="229"/>
      <c r="F150" s="229"/>
    </row>
    <row r="151" spans="1:6" ht="12.75">
      <c r="A151" s="5"/>
      <c r="B151" s="5"/>
      <c r="C151" s="45"/>
      <c r="D151" s="277"/>
      <c r="E151" s="229"/>
      <c r="F151" s="229"/>
    </row>
    <row r="152" spans="1:6" ht="12.75">
      <c r="A152" s="5"/>
      <c r="B152" s="5"/>
      <c r="C152" s="45"/>
      <c r="D152" s="277"/>
      <c r="E152" s="229"/>
      <c r="F152" s="229"/>
    </row>
    <row r="153" spans="1:6" ht="12.75">
      <c r="A153" s="5"/>
      <c r="B153" s="5"/>
      <c r="C153" s="45"/>
      <c r="D153" s="277"/>
      <c r="E153" s="229"/>
      <c r="F153" s="229"/>
    </row>
    <row r="154" spans="1:6" ht="12.75">
      <c r="A154" s="5"/>
      <c r="B154" s="5"/>
      <c r="C154" s="45"/>
      <c r="D154" s="277"/>
      <c r="E154" s="229"/>
      <c r="F154" s="229"/>
    </row>
    <row r="155" spans="1:6" ht="12.75">
      <c r="A155" s="5"/>
      <c r="B155" s="5"/>
      <c r="C155" s="45"/>
      <c r="D155" s="277"/>
      <c r="E155" s="229"/>
      <c r="F155" s="229"/>
    </row>
    <row r="156" spans="1:6" ht="12.75">
      <c r="A156" s="5"/>
      <c r="B156" s="5"/>
      <c r="C156" s="45"/>
      <c r="D156" s="277"/>
      <c r="E156" s="229"/>
      <c r="F156" s="229"/>
    </row>
  </sheetData>
  <sheetProtection password="E5C7" sheet="1" objects="1" scenarios="1" selectLockedCells="1" selectUnlockedCells="1"/>
  <mergeCells count="17">
    <mergeCell ref="I7:J7"/>
    <mergeCell ref="A8:B8"/>
    <mergeCell ref="A4:J4"/>
    <mergeCell ref="A5:J5"/>
    <mergeCell ref="E6:F6"/>
    <mergeCell ref="I6:J6"/>
    <mergeCell ref="A7:B7"/>
    <mergeCell ref="E7:F7"/>
    <mergeCell ref="A131:E131"/>
    <mergeCell ref="A133:E133"/>
    <mergeCell ref="A1:C1"/>
    <mergeCell ref="A2:C2"/>
    <mergeCell ref="A3:C3"/>
    <mergeCell ref="E3:F3"/>
    <mergeCell ref="A9:B9"/>
    <mergeCell ref="A89:E89"/>
    <mergeCell ref="A117:E117"/>
  </mergeCells>
  <printOptions/>
  <pageMargins left="0.1968503937007874" right="0.1968503937007874" top="0.3937007874015748" bottom="0.3937007874015748" header="0" footer="0"/>
  <pageSetup horizontalDpi="300" verticalDpi="300" orientation="landscape" paperSize="5" scale="70" r:id="rId1"/>
  <headerFooter alignWithMargins="0">
    <oddFooter>&amp;CPágina &amp;P de &amp;N</oddFooter>
  </headerFooter>
  <rowBreaks count="2" manualBreakCount="2">
    <brk id="89" max="9" man="1"/>
    <brk id="1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Q376"/>
  <sheetViews>
    <sheetView workbookViewId="0" topLeftCell="A1">
      <selection activeCell="C7" sqref="C7"/>
    </sheetView>
  </sheetViews>
  <sheetFormatPr defaultColWidth="11.421875" defaultRowHeight="12.75"/>
  <cols>
    <col min="1" max="1" width="13.7109375" style="13" customWidth="1"/>
    <col min="2" max="2" width="16.421875" style="13" customWidth="1"/>
    <col min="3" max="3" width="57.140625" style="14" customWidth="1"/>
    <col min="4" max="4" width="15.421875" style="1" customWidth="1"/>
    <col min="5" max="5" width="16.8515625" style="211" customWidth="1"/>
    <col min="6" max="6" width="27.57421875" style="15" customWidth="1"/>
    <col min="7" max="7" width="26.57421875" style="5" customWidth="1"/>
    <col min="8" max="8" width="26.8515625" style="5" customWidth="1"/>
    <col min="9" max="9" width="24.00390625" style="5" customWidth="1"/>
    <col min="10" max="10" width="26.00390625" style="5" customWidth="1"/>
    <col min="11" max="16384" width="29.8515625" style="5" customWidth="1"/>
  </cols>
  <sheetData>
    <row r="1" spans="1:17" s="58" customFormat="1" ht="12.75" customHeight="1">
      <c r="A1" s="796" t="s">
        <v>139</v>
      </c>
      <c r="B1" s="819"/>
      <c r="C1" s="819"/>
      <c r="D1" s="51"/>
      <c r="E1" s="189"/>
      <c r="F1" s="53"/>
      <c r="G1" s="54"/>
      <c r="H1" s="55"/>
      <c r="I1" s="56"/>
      <c r="J1" s="56"/>
      <c r="K1" s="57"/>
      <c r="N1" s="59"/>
      <c r="Q1" s="57"/>
    </row>
    <row r="2" spans="1:17" s="58" customFormat="1" ht="12.75" customHeight="1">
      <c r="A2" s="796" t="s">
        <v>683</v>
      </c>
      <c r="B2" s="796"/>
      <c r="C2" s="796"/>
      <c r="D2" s="60"/>
      <c r="E2" s="189"/>
      <c r="F2" s="53"/>
      <c r="G2" s="54"/>
      <c r="H2" s="55"/>
      <c r="I2" s="56"/>
      <c r="J2" s="56"/>
      <c r="K2" s="57"/>
      <c r="N2" s="59"/>
      <c r="Q2" s="57"/>
    </row>
    <row r="3" spans="1:17" s="58" customFormat="1" ht="12.75" customHeight="1" thickBot="1">
      <c r="A3" s="820" t="s">
        <v>140</v>
      </c>
      <c r="B3" s="820"/>
      <c r="C3" s="820"/>
      <c r="D3" s="51"/>
      <c r="E3" s="846"/>
      <c r="F3" s="846"/>
      <c r="G3" s="54"/>
      <c r="H3" s="55"/>
      <c r="I3" s="56"/>
      <c r="J3" s="56"/>
      <c r="K3" s="57"/>
      <c r="N3" s="59"/>
      <c r="Q3" s="57"/>
    </row>
    <row r="4" spans="1:17" s="63" customFormat="1" ht="27.75" customHeight="1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2"/>
      <c r="N4" s="64"/>
      <c r="Q4" s="62"/>
    </row>
    <row r="5" spans="1:17" s="63" customFormat="1" ht="24.75" customHeight="1">
      <c r="A5" s="830" t="s">
        <v>685</v>
      </c>
      <c r="B5" s="831"/>
      <c r="C5" s="831"/>
      <c r="D5" s="831"/>
      <c r="E5" s="831"/>
      <c r="F5" s="831"/>
      <c r="G5" s="831"/>
      <c r="H5" s="831"/>
      <c r="I5" s="831"/>
      <c r="J5" s="831"/>
      <c r="K5" s="62"/>
      <c r="N5" s="64"/>
      <c r="Q5" s="62"/>
    </row>
    <row r="6" spans="1:17" s="58" customFormat="1" ht="12.75" customHeight="1">
      <c r="A6" s="61" t="s">
        <v>686</v>
      </c>
      <c r="B6" s="61"/>
      <c r="C6" s="65"/>
      <c r="D6" s="51"/>
      <c r="E6" s="847"/>
      <c r="F6" s="847"/>
      <c r="G6" s="54"/>
      <c r="H6" s="55"/>
      <c r="I6" s="848" t="s">
        <v>687</v>
      </c>
      <c r="J6" s="848"/>
      <c r="K6" s="66"/>
      <c r="N6" s="59"/>
      <c r="O6" s="67"/>
      <c r="Q6" s="66"/>
    </row>
    <row r="7" spans="1:17" s="58" customFormat="1" ht="12.75" customHeight="1">
      <c r="A7" s="834" t="s">
        <v>141</v>
      </c>
      <c r="B7" s="834"/>
      <c r="C7" s="65"/>
      <c r="D7" s="51"/>
      <c r="E7" s="845"/>
      <c r="F7" s="845"/>
      <c r="G7" s="54"/>
      <c r="H7" s="55"/>
      <c r="I7" s="840" t="s">
        <v>748</v>
      </c>
      <c r="J7" s="840"/>
      <c r="K7" s="68"/>
      <c r="N7" s="59"/>
      <c r="Q7" s="68"/>
    </row>
    <row r="8" spans="1:17" s="58" customFormat="1" ht="12.75" customHeight="1">
      <c r="A8" s="822" t="s">
        <v>688</v>
      </c>
      <c r="B8" s="822"/>
      <c r="C8" s="69"/>
      <c r="D8" s="51"/>
      <c r="E8" s="189"/>
      <c r="F8" s="53"/>
      <c r="H8" s="55"/>
      <c r="I8" s="56"/>
      <c r="J8" s="56"/>
      <c r="K8" s="57"/>
      <c r="N8" s="59"/>
      <c r="Q8" s="57"/>
    </row>
    <row r="9" spans="1:17" s="58" customFormat="1" ht="13.5" customHeight="1">
      <c r="A9" s="822" t="s">
        <v>142</v>
      </c>
      <c r="B9" s="822"/>
      <c r="C9" s="70" t="s">
        <v>137</v>
      </c>
      <c r="D9" s="51"/>
      <c r="E9" s="189"/>
      <c r="F9" s="53"/>
      <c r="G9" s="54"/>
      <c r="H9" s="55"/>
      <c r="I9" s="56"/>
      <c r="J9" s="56"/>
      <c r="K9" s="57"/>
      <c r="N9" s="59"/>
      <c r="Q9" s="57"/>
    </row>
    <row r="10" spans="1:11" ht="9.75" customHeight="1" thickBot="1">
      <c r="A10" s="7"/>
      <c r="B10" s="7"/>
      <c r="C10" s="7"/>
      <c r="D10" s="8"/>
      <c r="E10" s="364"/>
      <c r="F10" s="9"/>
      <c r="G10" s="2"/>
      <c r="H10" s="3"/>
      <c r="I10" s="2"/>
      <c r="J10" s="2"/>
      <c r="K10" s="4"/>
    </row>
    <row r="11" spans="1:10" ht="50.25" customHeight="1" thickBot="1">
      <c r="A11" s="253" t="s">
        <v>143</v>
      </c>
      <c r="B11" s="253" t="s">
        <v>144</v>
      </c>
      <c r="C11" s="253" t="s">
        <v>145</v>
      </c>
      <c r="D11" s="255" t="s">
        <v>690</v>
      </c>
      <c r="E11" s="365" t="s">
        <v>691</v>
      </c>
      <c r="F11" s="254" t="s">
        <v>692</v>
      </c>
      <c r="G11" s="256" t="s">
        <v>693</v>
      </c>
      <c r="H11" s="256" t="s">
        <v>694</v>
      </c>
      <c r="I11" s="256" t="s">
        <v>695</v>
      </c>
      <c r="J11" s="256" t="s">
        <v>696</v>
      </c>
    </row>
    <row r="12" spans="1:17" s="135" customFormat="1" ht="35.25" customHeight="1" thickBot="1">
      <c r="A12" s="257" t="s">
        <v>146</v>
      </c>
      <c r="B12" s="258"/>
      <c r="C12" s="258"/>
      <c r="D12" s="259"/>
      <c r="E12" s="302"/>
      <c r="F12" s="259"/>
      <c r="G12" s="259"/>
      <c r="H12" s="259"/>
      <c r="I12" s="259"/>
      <c r="J12" s="259"/>
      <c r="K12" s="136"/>
      <c r="M12" s="137"/>
      <c r="N12" s="138"/>
      <c r="O12" s="139"/>
      <c r="P12" s="139"/>
      <c r="Q12" s="136"/>
    </row>
    <row r="13" spans="1:17" s="144" customFormat="1" ht="12">
      <c r="A13" s="140">
        <v>211</v>
      </c>
      <c r="B13" s="141" t="s">
        <v>147</v>
      </c>
      <c r="C13" s="142" t="s">
        <v>148</v>
      </c>
      <c r="D13" s="426">
        <v>16</v>
      </c>
      <c r="E13" s="397">
        <v>83.375</v>
      </c>
      <c r="F13" s="523">
        <v>1334</v>
      </c>
      <c r="G13" s="479">
        <v>1334</v>
      </c>
      <c r="H13" s="524"/>
      <c r="I13" s="524"/>
      <c r="J13" s="480">
        <v>1334</v>
      </c>
      <c r="N13" s="145"/>
      <c r="O13" s="146"/>
      <c r="P13" s="147"/>
      <c r="Q13" s="143"/>
    </row>
    <row r="14" spans="1:10" s="17" customFormat="1" ht="12.75">
      <c r="A14" s="113">
        <v>211</v>
      </c>
      <c r="B14" s="384" t="s">
        <v>147</v>
      </c>
      <c r="C14" s="112" t="s">
        <v>149</v>
      </c>
      <c r="D14" s="427">
        <v>8</v>
      </c>
      <c r="E14" s="410">
        <v>55.2</v>
      </c>
      <c r="F14" s="403">
        <v>441.6</v>
      </c>
      <c r="G14" s="525">
        <v>441.6</v>
      </c>
      <c r="H14" s="404"/>
      <c r="I14" s="404"/>
      <c r="J14" s="514">
        <v>441.6</v>
      </c>
    </row>
    <row r="15" spans="1:10" s="17" customFormat="1" ht="12.75">
      <c r="A15" s="113">
        <v>211</v>
      </c>
      <c r="B15" s="384" t="s">
        <v>147</v>
      </c>
      <c r="C15" s="112" t="s">
        <v>150</v>
      </c>
      <c r="D15" s="427">
        <v>70</v>
      </c>
      <c r="E15" s="410">
        <v>2.875</v>
      </c>
      <c r="F15" s="403">
        <v>201.25</v>
      </c>
      <c r="G15" s="525">
        <v>201.25</v>
      </c>
      <c r="H15" s="404"/>
      <c r="I15" s="404"/>
      <c r="J15" s="514">
        <v>201.25</v>
      </c>
    </row>
    <row r="16" spans="1:10" s="17" customFormat="1" ht="12" customHeight="1">
      <c r="A16" s="113">
        <v>211</v>
      </c>
      <c r="B16" s="384" t="s">
        <v>849</v>
      </c>
      <c r="C16" s="112" t="s">
        <v>150</v>
      </c>
      <c r="D16" s="427">
        <v>4</v>
      </c>
      <c r="E16" s="410">
        <v>34</v>
      </c>
      <c r="F16" s="403">
        <v>136</v>
      </c>
      <c r="G16" s="525">
        <v>136</v>
      </c>
      <c r="H16" s="404"/>
      <c r="I16" s="404"/>
      <c r="J16" s="514">
        <v>136</v>
      </c>
    </row>
    <row r="17" spans="1:10" s="17" customFormat="1" ht="12" customHeight="1">
      <c r="A17" s="113">
        <v>211</v>
      </c>
      <c r="B17" s="384" t="s">
        <v>849</v>
      </c>
      <c r="C17" s="112" t="s">
        <v>150</v>
      </c>
      <c r="D17" s="427">
        <v>2</v>
      </c>
      <c r="E17" s="410">
        <v>31.05</v>
      </c>
      <c r="F17" s="403">
        <v>62.1</v>
      </c>
      <c r="G17" s="525">
        <v>62.1</v>
      </c>
      <c r="H17" s="404"/>
      <c r="I17" s="404"/>
      <c r="J17" s="514">
        <v>62.1</v>
      </c>
    </row>
    <row r="18" spans="1:10" s="17" customFormat="1" ht="12" customHeight="1">
      <c r="A18" s="113">
        <v>211</v>
      </c>
      <c r="B18" s="384" t="s">
        <v>849</v>
      </c>
      <c r="C18" s="112" t="s">
        <v>154</v>
      </c>
      <c r="D18" s="427">
        <v>4</v>
      </c>
      <c r="E18" s="410">
        <v>32.2</v>
      </c>
      <c r="F18" s="403">
        <v>128.8</v>
      </c>
      <c r="G18" s="525">
        <v>128.8</v>
      </c>
      <c r="H18" s="404"/>
      <c r="I18" s="404"/>
      <c r="J18" s="514">
        <v>128.8</v>
      </c>
    </row>
    <row r="19" spans="1:10" s="17" customFormat="1" ht="12" customHeight="1">
      <c r="A19" s="113">
        <v>211</v>
      </c>
      <c r="B19" s="384" t="s">
        <v>849</v>
      </c>
      <c r="C19" s="112" t="s">
        <v>156</v>
      </c>
      <c r="D19" s="427">
        <v>24</v>
      </c>
      <c r="E19" s="410">
        <v>6.325</v>
      </c>
      <c r="F19" s="403">
        <v>151.8</v>
      </c>
      <c r="G19" s="525">
        <v>151.8</v>
      </c>
      <c r="H19" s="404"/>
      <c r="I19" s="404"/>
      <c r="J19" s="514">
        <v>151.8</v>
      </c>
    </row>
    <row r="20" spans="1:10" s="17" customFormat="1" ht="12.75">
      <c r="A20" s="113">
        <v>211</v>
      </c>
      <c r="B20" s="384" t="s">
        <v>147</v>
      </c>
      <c r="C20" s="112" t="s">
        <v>157</v>
      </c>
      <c r="D20" s="427">
        <v>50</v>
      </c>
      <c r="E20" s="410">
        <v>9.2</v>
      </c>
      <c r="F20" s="403">
        <v>460</v>
      </c>
      <c r="G20" s="525">
        <v>460</v>
      </c>
      <c r="H20" s="404"/>
      <c r="I20" s="404"/>
      <c r="J20" s="514">
        <v>460</v>
      </c>
    </row>
    <row r="21" spans="1:10" s="17" customFormat="1" ht="12.75">
      <c r="A21" s="114">
        <v>211</v>
      </c>
      <c r="B21" s="384" t="s">
        <v>155</v>
      </c>
      <c r="C21" s="112" t="s">
        <v>158</v>
      </c>
      <c r="D21" s="427">
        <v>15</v>
      </c>
      <c r="E21" s="410">
        <v>8.05</v>
      </c>
      <c r="F21" s="403">
        <v>120.75</v>
      </c>
      <c r="G21" s="525">
        <v>120.75</v>
      </c>
      <c r="H21" s="404"/>
      <c r="I21" s="404"/>
      <c r="J21" s="514">
        <v>120.75</v>
      </c>
    </row>
    <row r="22" spans="1:10" s="17" customFormat="1" ht="12.75">
      <c r="A22" s="113">
        <v>211</v>
      </c>
      <c r="B22" s="384" t="s">
        <v>159</v>
      </c>
      <c r="C22" s="112" t="s">
        <v>160</v>
      </c>
      <c r="D22" s="427">
        <v>20</v>
      </c>
      <c r="E22" s="410">
        <v>14.95</v>
      </c>
      <c r="F22" s="403">
        <v>299</v>
      </c>
      <c r="G22" s="525">
        <v>299</v>
      </c>
      <c r="H22" s="404"/>
      <c r="I22" s="404"/>
      <c r="J22" s="514">
        <v>299</v>
      </c>
    </row>
    <row r="23" spans="1:10" s="17" customFormat="1" ht="12.75">
      <c r="A23" s="113">
        <v>211</v>
      </c>
      <c r="B23" s="384" t="s">
        <v>161</v>
      </c>
      <c r="C23" s="112" t="s">
        <v>162</v>
      </c>
      <c r="D23" s="427">
        <v>7</v>
      </c>
      <c r="E23" s="410">
        <v>172.5</v>
      </c>
      <c r="F23" s="403">
        <v>1207.5</v>
      </c>
      <c r="G23" s="525">
        <v>1207.5</v>
      </c>
      <c r="H23" s="404"/>
      <c r="I23" s="404"/>
      <c r="J23" s="514">
        <v>1207.5</v>
      </c>
    </row>
    <row r="24" spans="1:10" s="17" customFormat="1" ht="12" customHeight="1">
      <c r="A24" s="113">
        <v>211</v>
      </c>
      <c r="B24" s="384" t="s">
        <v>163</v>
      </c>
      <c r="C24" s="112" t="s">
        <v>164</v>
      </c>
      <c r="D24" s="427">
        <v>20</v>
      </c>
      <c r="E24" s="410">
        <v>20.7</v>
      </c>
      <c r="F24" s="403">
        <v>414</v>
      </c>
      <c r="G24" s="525">
        <v>414</v>
      </c>
      <c r="H24" s="404"/>
      <c r="I24" s="404"/>
      <c r="J24" s="514">
        <v>414</v>
      </c>
    </row>
    <row r="25" spans="1:10" s="17" customFormat="1" ht="12" customHeight="1">
      <c r="A25" s="19" t="s">
        <v>165</v>
      </c>
      <c r="B25" s="386"/>
      <c r="C25" s="16"/>
      <c r="D25" s="428"/>
      <c r="E25" s="412"/>
      <c r="F25" s="407">
        <v>4956.8</v>
      </c>
      <c r="G25" s="526"/>
      <c r="H25" s="404"/>
      <c r="I25" s="404"/>
      <c r="J25" s="517">
        <v>4956.8</v>
      </c>
    </row>
    <row r="26" spans="1:10" s="17" customFormat="1" ht="12" customHeight="1">
      <c r="A26" s="114">
        <v>214</v>
      </c>
      <c r="B26" s="384" t="s">
        <v>166</v>
      </c>
      <c r="C26" s="112" t="s">
        <v>167</v>
      </c>
      <c r="D26" s="427">
        <v>10</v>
      </c>
      <c r="E26" s="435">
        <v>95</v>
      </c>
      <c r="F26" s="403">
        <v>950</v>
      </c>
      <c r="G26" s="525">
        <v>950</v>
      </c>
      <c r="H26" s="404"/>
      <c r="I26" s="404"/>
      <c r="J26" s="514">
        <v>950</v>
      </c>
    </row>
    <row r="27" spans="1:10" s="17" customFormat="1" ht="12" customHeight="1">
      <c r="A27" s="19" t="s">
        <v>168</v>
      </c>
      <c r="B27" s="386"/>
      <c r="C27" s="16"/>
      <c r="D27" s="428"/>
      <c r="E27" s="412"/>
      <c r="F27" s="407">
        <v>950</v>
      </c>
      <c r="G27" s="526"/>
      <c r="H27" s="404"/>
      <c r="I27" s="404"/>
      <c r="J27" s="517">
        <v>950</v>
      </c>
    </row>
    <row r="28" spans="1:10" s="17" customFormat="1" ht="12" customHeight="1">
      <c r="A28" s="114">
        <v>221</v>
      </c>
      <c r="B28" s="384" t="s">
        <v>169</v>
      </c>
      <c r="C28" s="112" t="s">
        <v>170</v>
      </c>
      <c r="D28" s="427">
        <v>16</v>
      </c>
      <c r="E28" s="410">
        <v>28.75</v>
      </c>
      <c r="F28" s="403">
        <v>460</v>
      </c>
      <c r="G28" s="525">
        <v>460</v>
      </c>
      <c r="H28" s="404"/>
      <c r="I28" s="404"/>
      <c r="J28" s="514">
        <v>460</v>
      </c>
    </row>
    <row r="29" spans="1:10" s="17" customFormat="1" ht="12" customHeight="1">
      <c r="A29" s="19" t="s">
        <v>171</v>
      </c>
      <c r="B29" s="386"/>
      <c r="C29" s="16"/>
      <c r="D29" s="428"/>
      <c r="E29" s="412"/>
      <c r="F29" s="407">
        <v>460</v>
      </c>
      <c r="G29" s="526"/>
      <c r="H29" s="404"/>
      <c r="I29" s="404"/>
      <c r="J29" s="517">
        <v>460</v>
      </c>
    </row>
    <row r="30" spans="1:10" s="17" customFormat="1" ht="12" customHeight="1">
      <c r="A30" s="113">
        <v>222</v>
      </c>
      <c r="B30" s="384" t="s">
        <v>169</v>
      </c>
      <c r="C30" s="112" t="s">
        <v>173</v>
      </c>
      <c r="D30" s="427">
        <v>19</v>
      </c>
      <c r="E30" s="410">
        <v>419.75</v>
      </c>
      <c r="F30" s="410">
        <v>7975.25</v>
      </c>
      <c r="G30" s="435">
        <v>7975.25</v>
      </c>
      <c r="H30" s="404"/>
      <c r="I30" s="404"/>
      <c r="J30" s="514">
        <v>7975.25</v>
      </c>
    </row>
    <row r="31" spans="1:10" s="17" customFormat="1" ht="12" customHeight="1">
      <c r="A31" s="113">
        <v>222</v>
      </c>
      <c r="B31" s="384" t="s">
        <v>169</v>
      </c>
      <c r="C31" s="112" t="s">
        <v>174</v>
      </c>
      <c r="D31" s="427">
        <v>17</v>
      </c>
      <c r="E31" s="410">
        <v>189.75</v>
      </c>
      <c r="F31" s="410">
        <v>3225.75</v>
      </c>
      <c r="G31" s="435">
        <v>3225.75</v>
      </c>
      <c r="H31" s="404"/>
      <c r="I31" s="404"/>
      <c r="J31" s="514">
        <v>3225.75</v>
      </c>
    </row>
    <row r="32" spans="1:10" s="17" customFormat="1" ht="12" customHeight="1">
      <c r="A32" s="113">
        <v>222</v>
      </c>
      <c r="B32" s="384" t="s">
        <v>175</v>
      </c>
      <c r="C32" s="112" t="s">
        <v>177</v>
      </c>
      <c r="D32" s="427">
        <v>10</v>
      </c>
      <c r="E32" s="410">
        <v>115</v>
      </c>
      <c r="F32" s="410">
        <v>1150</v>
      </c>
      <c r="G32" s="435">
        <v>1150</v>
      </c>
      <c r="H32" s="404"/>
      <c r="I32" s="404"/>
      <c r="J32" s="514">
        <v>1150</v>
      </c>
    </row>
    <row r="33" spans="1:10" s="17" customFormat="1" ht="12" customHeight="1">
      <c r="A33" s="113">
        <v>222</v>
      </c>
      <c r="B33" s="384" t="s">
        <v>169</v>
      </c>
      <c r="C33" s="112" t="s">
        <v>178</v>
      </c>
      <c r="D33" s="427">
        <v>26</v>
      </c>
      <c r="E33" s="410">
        <v>86.25</v>
      </c>
      <c r="F33" s="410">
        <v>2242.5</v>
      </c>
      <c r="G33" s="435">
        <v>2242.5</v>
      </c>
      <c r="H33" s="404"/>
      <c r="I33" s="404"/>
      <c r="J33" s="514">
        <v>2242.5</v>
      </c>
    </row>
    <row r="34" spans="1:10" s="17" customFormat="1" ht="12" customHeight="1">
      <c r="A34" s="113">
        <v>222</v>
      </c>
      <c r="B34" s="384" t="s">
        <v>169</v>
      </c>
      <c r="C34" s="112" t="s">
        <v>179</v>
      </c>
      <c r="D34" s="427">
        <v>24</v>
      </c>
      <c r="E34" s="410">
        <v>80.5</v>
      </c>
      <c r="F34" s="410">
        <v>1932</v>
      </c>
      <c r="G34" s="435">
        <v>1932</v>
      </c>
      <c r="H34" s="404"/>
      <c r="I34" s="404"/>
      <c r="J34" s="514">
        <v>1932</v>
      </c>
    </row>
    <row r="35" spans="1:10" s="17" customFormat="1" ht="12" customHeight="1">
      <c r="A35" s="113">
        <v>222</v>
      </c>
      <c r="B35" s="384" t="s">
        <v>169</v>
      </c>
      <c r="C35" s="112" t="s">
        <v>180</v>
      </c>
      <c r="D35" s="427">
        <v>13</v>
      </c>
      <c r="E35" s="410">
        <v>345</v>
      </c>
      <c r="F35" s="410">
        <v>4485</v>
      </c>
      <c r="G35" s="435">
        <v>4485</v>
      </c>
      <c r="H35" s="404"/>
      <c r="I35" s="404"/>
      <c r="J35" s="514">
        <v>4485</v>
      </c>
    </row>
    <row r="36" spans="1:10" s="17" customFormat="1" ht="12" customHeight="1">
      <c r="A36" s="113">
        <v>222</v>
      </c>
      <c r="B36" s="384" t="s">
        <v>169</v>
      </c>
      <c r="C36" s="112" t="s">
        <v>181</v>
      </c>
      <c r="D36" s="427">
        <v>14</v>
      </c>
      <c r="E36" s="410">
        <v>172.5</v>
      </c>
      <c r="F36" s="410">
        <v>2415</v>
      </c>
      <c r="G36" s="435">
        <v>2415</v>
      </c>
      <c r="H36" s="404"/>
      <c r="I36" s="404"/>
      <c r="J36" s="514">
        <v>2415</v>
      </c>
    </row>
    <row r="37" spans="1:10" s="17" customFormat="1" ht="12" customHeight="1">
      <c r="A37" s="113">
        <v>222</v>
      </c>
      <c r="B37" s="384" t="s">
        <v>169</v>
      </c>
      <c r="C37" s="112" t="s">
        <v>76</v>
      </c>
      <c r="D37" s="427">
        <v>5</v>
      </c>
      <c r="E37" s="410">
        <v>1300</v>
      </c>
      <c r="F37" s="410">
        <v>6500</v>
      </c>
      <c r="G37" s="435">
        <v>6500</v>
      </c>
      <c r="H37" s="404"/>
      <c r="I37" s="404"/>
      <c r="J37" s="514"/>
    </row>
    <row r="38" spans="1:10" s="17" customFormat="1" ht="12" customHeight="1">
      <c r="A38" s="113">
        <v>222</v>
      </c>
      <c r="B38" s="384" t="s">
        <v>169</v>
      </c>
      <c r="C38" s="112" t="s">
        <v>182</v>
      </c>
      <c r="D38" s="427">
        <v>24</v>
      </c>
      <c r="E38" s="410">
        <v>28.75</v>
      </c>
      <c r="F38" s="410">
        <v>690</v>
      </c>
      <c r="G38" s="435">
        <v>690</v>
      </c>
      <c r="H38" s="404"/>
      <c r="I38" s="404"/>
      <c r="J38" s="514">
        <v>690</v>
      </c>
    </row>
    <row r="39" spans="1:10" s="17" customFormat="1" ht="12" customHeight="1">
      <c r="A39" s="113">
        <v>222</v>
      </c>
      <c r="B39" s="384" t="s">
        <v>169</v>
      </c>
      <c r="C39" s="112" t="s">
        <v>183</v>
      </c>
      <c r="D39" s="427">
        <v>29</v>
      </c>
      <c r="E39" s="410">
        <v>46</v>
      </c>
      <c r="F39" s="410">
        <v>1334</v>
      </c>
      <c r="G39" s="435">
        <v>1334</v>
      </c>
      <c r="H39" s="404"/>
      <c r="I39" s="404"/>
      <c r="J39" s="514">
        <v>1334</v>
      </c>
    </row>
    <row r="40" spans="1:10" s="17" customFormat="1" ht="12" customHeight="1">
      <c r="A40" s="113">
        <v>222</v>
      </c>
      <c r="B40" s="384" t="s">
        <v>175</v>
      </c>
      <c r="C40" s="112" t="s">
        <v>185</v>
      </c>
      <c r="D40" s="427">
        <v>2</v>
      </c>
      <c r="E40" s="410">
        <v>57.5</v>
      </c>
      <c r="F40" s="410">
        <v>115</v>
      </c>
      <c r="G40" s="435">
        <v>115</v>
      </c>
      <c r="H40" s="404"/>
      <c r="I40" s="404"/>
      <c r="J40" s="514">
        <v>115</v>
      </c>
    </row>
    <row r="41" spans="1:10" s="17" customFormat="1" ht="12" customHeight="1">
      <c r="A41" s="113">
        <v>222</v>
      </c>
      <c r="B41" s="384" t="s">
        <v>175</v>
      </c>
      <c r="C41" s="112" t="s">
        <v>186</v>
      </c>
      <c r="D41" s="427">
        <v>17</v>
      </c>
      <c r="E41" s="410">
        <v>34.5</v>
      </c>
      <c r="F41" s="410">
        <v>586.5</v>
      </c>
      <c r="G41" s="435">
        <v>586.5</v>
      </c>
      <c r="H41" s="404"/>
      <c r="I41" s="404"/>
      <c r="J41" s="514">
        <v>586.5</v>
      </c>
    </row>
    <row r="42" spans="1:10" s="17" customFormat="1" ht="12" customHeight="1">
      <c r="A42" s="113">
        <v>222</v>
      </c>
      <c r="B42" s="384" t="s">
        <v>175</v>
      </c>
      <c r="C42" s="112" t="s">
        <v>187</v>
      </c>
      <c r="D42" s="427">
        <v>89</v>
      </c>
      <c r="E42" s="410">
        <v>8.05</v>
      </c>
      <c r="F42" s="410">
        <v>716.45</v>
      </c>
      <c r="G42" s="435">
        <v>716.45</v>
      </c>
      <c r="H42" s="404"/>
      <c r="I42" s="404"/>
      <c r="J42" s="514">
        <v>716.45</v>
      </c>
    </row>
    <row r="43" spans="1:10" s="17" customFormat="1" ht="12" customHeight="1">
      <c r="A43" s="113">
        <v>222</v>
      </c>
      <c r="B43" s="384" t="s">
        <v>169</v>
      </c>
      <c r="C43" s="112" t="s">
        <v>188</v>
      </c>
      <c r="D43" s="427">
        <v>4</v>
      </c>
      <c r="E43" s="410">
        <v>69</v>
      </c>
      <c r="F43" s="410">
        <v>276</v>
      </c>
      <c r="G43" s="435">
        <v>276</v>
      </c>
      <c r="H43" s="404"/>
      <c r="I43" s="404"/>
      <c r="J43" s="514">
        <v>276</v>
      </c>
    </row>
    <row r="44" spans="1:10" s="17" customFormat="1" ht="12" customHeight="1">
      <c r="A44" s="113">
        <v>222</v>
      </c>
      <c r="B44" s="384" t="s">
        <v>169</v>
      </c>
      <c r="C44" s="112" t="s">
        <v>189</v>
      </c>
      <c r="D44" s="427">
        <v>9</v>
      </c>
      <c r="E44" s="410">
        <v>207</v>
      </c>
      <c r="F44" s="410">
        <v>1863</v>
      </c>
      <c r="G44" s="435">
        <v>1863</v>
      </c>
      <c r="H44" s="404"/>
      <c r="I44" s="404"/>
      <c r="J44" s="514">
        <v>1863</v>
      </c>
    </row>
    <row r="45" spans="1:10" s="17" customFormat="1" ht="27" customHeight="1">
      <c r="A45" s="113">
        <v>222</v>
      </c>
      <c r="B45" s="384" t="s">
        <v>169</v>
      </c>
      <c r="C45" s="112" t="s">
        <v>190</v>
      </c>
      <c r="D45" s="427">
        <v>1</v>
      </c>
      <c r="E45" s="410">
        <v>287.5</v>
      </c>
      <c r="F45" s="410">
        <v>287.5</v>
      </c>
      <c r="G45" s="435">
        <v>287.5</v>
      </c>
      <c r="H45" s="404"/>
      <c r="I45" s="404"/>
      <c r="J45" s="514">
        <v>287.5</v>
      </c>
    </row>
    <row r="46" spans="1:10" s="17" customFormat="1" ht="12.75">
      <c r="A46" s="113">
        <v>222</v>
      </c>
      <c r="B46" s="384" t="s">
        <v>169</v>
      </c>
      <c r="C46" s="112" t="s">
        <v>191</v>
      </c>
      <c r="D46" s="427">
        <v>22</v>
      </c>
      <c r="E46" s="410">
        <v>74.75</v>
      </c>
      <c r="F46" s="410">
        <v>1644.5</v>
      </c>
      <c r="G46" s="435">
        <v>1644.5</v>
      </c>
      <c r="H46" s="404"/>
      <c r="I46" s="404"/>
      <c r="J46" s="514">
        <v>1644.5</v>
      </c>
    </row>
    <row r="47" spans="1:10" s="17" customFormat="1" ht="12.75">
      <c r="A47" s="113">
        <v>222</v>
      </c>
      <c r="B47" s="384" t="s">
        <v>169</v>
      </c>
      <c r="C47" s="112" t="s">
        <v>192</v>
      </c>
      <c r="D47" s="427">
        <v>31</v>
      </c>
      <c r="E47" s="410">
        <v>80.5</v>
      </c>
      <c r="F47" s="410">
        <v>2495.5</v>
      </c>
      <c r="G47" s="435">
        <v>2495.5</v>
      </c>
      <c r="H47" s="404"/>
      <c r="I47" s="404"/>
      <c r="J47" s="514">
        <v>2495.5</v>
      </c>
    </row>
    <row r="48" spans="1:10" s="17" customFormat="1" ht="12.75">
      <c r="A48" s="113">
        <v>222</v>
      </c>
      <c r="B48" s="384" t="s">
        <v>169</v>
      </c>
      <c r="C48" s="112" t="s">
        <v>193</v>
      </c>
      <c r="D48" s="427">
        <v>28</v>
      </c>
      <c r="E48" s="410">
        <v>69</v>
      </c>
      <c r="F48" s="410">
        <v>1932</v>
      </c>
      <c r="G48" s="435">
        <v>1932</v>
      </c>
      <c r="H48" s="404"/>
      <c r="I48" s="404"/>
      <c r="J48" s="514">
        <v>1932</v>
      </c>
    </row>
    <row r="49" spans="1:10" s="17" customFormat="1" ht="12.75">
      <c r="A49" s="113">
        <v>222</v>
      </c>
      <c r="B49" s="384" t="s">
        <v>169</v>
      </c>
      <c r="C49" s="112" t="s">
        <v>194</v>
      </c>
      <c r="D49" s="427">
        <v>4</v>
      </c>
      <c r="E49" s="410">
        <v>345</v>
      </c>
      <c r="F49" s="410">
        <v>1380</v>
      </c>
      <c r="G49" s="435">
        <v>1380</v>
      </c>
      <c r="H49" s="404"/>
      <c r="I49" s="404"/>
      <c r="J49" s="514">
        <v>1380</v>
      </c>
    </row>
    <row r="50" spans="1:10" s="17" customFormat="1" ht="12.75">
      <c r="A50" s="113">
        <v>222</v>
      </c>
      <c r="B50" s="384" t="s">
        <v>175</v>
      </c>
      <c r="C50" s="112" t="s">
        <v>195</v>
      </c>
      <c r="D50" s="427">
        <v>4</v>
      </c>
      <c r="E50" s="410">
        <v>195.5</v>
      </c>
      <c r="F50" s="410">
        <v>782</v>
      </c>
      <c r="G50" s="435">
        <v>782</v>
      </c>
      <c r="H50" s="404"/>
      <c r="I50" s="404"/>
      <c r="J50" s="514">
        <v>782</v>
      </c>
    </row>
    <row r="51" spans="1:10" s="17" customFormat="1" ht="12.75">
      <c r="A51" s="19" t="s">
        <v>196</v>
      </c>
      <c r="B51" s="386"/>
      <c r="C51" s="16"/>
      <c r="D51" s="428"/>
      <c r="E51" s="412"/>
      <c r="F51" s="407">
        <v>44027.95</v>
      </c>
      <c r="G51" s="526"/>
      <c r="H51" s="404"/>
      <c r="I51" s="404"/>
      <c r="J51" s="517">
        <v>44027.95</v>
      </c>
    </row>
    <row r="52" spans="1:10" s="17" customFormat="1" ht="12.75">
      <c r="A52" s="113">
        <v>223</v>
      </c>
      <c r="B52" s="384" t="s">
        <v>169</v>
      </c>
      <c r="C52" s="112" t="s">
        <v>197</v>
      </c>
      <c r="D52" s="427">
        <v>14</v>
      </c>
      <c r="E52" s="410">
        <v>40.25</v>
      </c>
      <c r="F52" s="403">
        <v>563.5</v>
      </c>
      <c r="G52" s="525">
        <v>563.5</v>
      </c>
      <c r="H52" s="404"/>
      <c r="I52" s="404"/>
      <c r="J52" s="514">
        <v>563.5</v>
      </c>
    </row>
    <row r="53" spans="1:10" s="17" customFormat="1" ht="12.75">
      <c r="A53" s="113">
        <v>223</v>
      </c>
      <c r="B53" s="384" t="s">
        <v>169</v>
      </c>
      <c r="C53" s="112" t="s">
        <v>198</v>
      </c>
      <c r="D53" s="427">
        <v>24</v>
      </c>
      <c r="E53" s="410">
        <v>9.775</v>
      </c>
      <c r="F53" s="403">
        <v>234.6</v>
      </c>
      <c r="G53" s="525">
        <v>234.6</v>
      </c>
      <c r="H53" s="404"/>
      <c r="I53" s="404"/>
      <c r="J53" s="514">
        <v>234.6</v>
      </c>
    </row>
    <row r="54" spans="1:10" s="17" customFormat="1" ht="12.75">
      <c r="A54" s="19" t="s">
        <v>200</v>
      </c>
      <c r="B54" s="386"/>
      <c r="C54" s="16"/>
      <c r="D54" s="428"/>
      <c r="E54" s="412"/>
      <c r="F54" s="407">
        <v>798.1</v>
      </c>
      <c r="G54" s="526"/>
      <c r="H54" s="404"/>
      <c r="I54" s="404"/>
      <c r="J54" s="517">
        <v>798.1</v>
      </c>
    </row>
    <row r="55" spans="1:10" s="17" customFormat="1" ht="12.75">
      <c r="A55" s="113">
        <v>231</v>
      </c>
      <c r="B55" s="384" t="s">
        <v>201</v>
      </c>
      <c r="C55" s="112" t="s">
        <v>202</v>
      </c>
      <c r="D55" s="427">
        <v>229</v>
      </c>
      <c r="E55" s="410">
        <v>21.85</v>
      </c>
      <c r="F55" s="403">
        <v>5003.65</v>
      </c>
      <c r="G55" s="525">
        <v>5003.65</v>
      </c>
      <c r="H55" s="404"/>
      <c r="I55" s="404"/>
      <c r="J55" s="514">
        <v>5003.65</v>
      </c>
    </row>
    <row r="56" spans="1:10" s="17" customFormat="1" ht="12.75">
      <c r="A56" s="113">
        <v>231</v>
      </c>
      <c r="B56" s="384" t="s">
        <v>201</v>
      </c>
      <c r="C56" s="112" t="s">
        <v>203</v>
      </c>
      <c r="D56" s="427">
        <v>167</v>
      </c>
      <c r="E56" s="410">
        <v>25.3</v>
      </c>
      <c r="F56" s="403">
        <v>4225.1</v>
      </c>
      <c r="G56" s="525">
        <v>4225.1</v>
      </c>
      <c r="H56" s="404"/>
      <c r="I56" s="404"/>
      <c r="J56" s="514">
        <v>4225.1</v>
      </c>
    </row>
    <row r="57" spans="1:10" s="17" customFormat="1" ht="12.75">
      <c r="A57" s="113">
        <v>231</v>
      </c>
      <c r="B57" s="384" t="s">
        <v>169</v>
      </c>
      <c r="C57" s="112" t="s">
        <v>204</v>
      </c>
      <c r="D57" s="427">
        <v>34</v>
      </c>
      <c r="E57" s="410">
        <v>8.05</v>
      </c>
      <c r="F57" s="403">
        <v>273.7</v>
      </c>
      <c r="G57" s="525">
        <v>273.7</v>
      </c>
      <c r="H57" s="404"/>
      <c r="I57" s="404"/>
      <c r="J57" s="514">
        <v>273.7</v>
      </c>
    </row>
    <row r="58" spans="1:10" s="17" customFormat="1" ht="12.75">
      <c r="A58" s="114">
        <v>231</v>
      </c>
      <c r="B58" s="389" t="s">
        <v>206</v>
      </c>
      <c r="C58" s="112" t="s">
        <v>207</v>
      </c>
      <c r="D58" s="427">
        <v>48</v>
      </c>
      <c r="E58" s="410">
        <v>10.7525</v>
      </c>
      <c r="F58" s="403">
        <v>516.12</v>
      </c>
      <c r="G58" s="525">
        <v>516.12</v>
      </c>
      <c r="H58" s="404"/>
      <c r="I58" s="404"/>
      <c r="J58" s="514">
        <v>516.12</v>
      </c>
    </row>
    <row r="59" spans="1:10" s="17" customFormat="1" ht="12.75">
      <c r="A59" s="18" t="s">
        <v>209</v>
      </c>
      <c r="B59" s="125"/>
      <c r="C59" s="16"/>
      <c r="D59" s="428"/>
      <c r="E59" s="412"/>
      <c r="F59" s="412">
        <v>10018.57</v>
      </c>
      <c r="G59" s="437"/>
      <c r="H59" s="404"/>
      <c r="I59" s="404"/>
      <c r="J59" s="517">
        <v>10018.57</v>
      </c>
    </row>
    <row r="60" spans="1:10" s="17" customFormat="1" ht="12.75">
      <c r="A60" s="113">
        <v>233</v>
      </c>
      <c r="B60" s="384" t="s">
        <v>169</v>
      </c>
      <c r="C60" s="112" t="s">
        <v>213</v>
      </c>
      <c r="D60" s="427">
        <v>390</v>
      </c>
      <c r="E60" s="435">
        <v>1.9871794871794872</v>
      </c>
      <c r="F60" s="403">
        <v>775</v>
      </c>
      <c r="G60" s="525">
        <v>775</v>
      </c>
      <c r="H60" s="404"/>
      <c r="I60" s="404"/>
      <c r="J60" s="514">
        <v>775</v>
      </c>
    </row>
    <row r="61" spans="1:10" s="17" customFormat="1" ht="12.75">
      <c r="A61" s="114">
        <v>233</v>
      </c>
      <c r="B61" s="389" t="s">
        <v>169</v>
      </c>
      <c r="C61" s="112" t="s">
        <v>214</v>
      </c>
      <c r="D61" s="427">
        <v>951</v>
      </c>
      <c r="E61" s="410">
        <v>2.3</v>
      </c>
      <c r="F61" s="403">
        <v>2187.3</v>
      </c>
      <c r="G61" s="525">
        <v>2187.3</v>
      </c>
      <c r="H61" s="404"/>
      <c r="I61" s="404"/>
      <c r="J61" s="514">
        <v>2187.3</v>
      </c>
    </row>
    <row r="62" spans="1:10" s="17" customFormat="1" ht="24">
      <c r="A62" s="114">
        <v>233</v>
      </c>
      <c r="B62" s="389" t="s">
        <v>169</v>
      </c>
      <c r="C62" s="112" t="s">
        <v>215</v>
      </c>
      <c r="D62" s="427">
        <v>2</v>
      </c>
      <c r="E62" s="435">
        <v>5</v>
      </c>
      <c r="F62" s="403">
        <v>10</v>
      </c>
      <c r="G62" s="525">
        <v>10</v>
      </c>
      <c r="H62" s="404"/>
      <c r="I62" s="404"/>
      <c r="J62" s="514">
        <v>10</v>
      </c>
    </row>
    <row r="63" spans="1:10" s="17" customFormat="1" ht="12.75">
      <c r="A63" s="114">
        <v>233</v>
      </c>
      <c r="B63" s="389" t="s">
        <v>169</v>
      </c>
      <c r="C63" s="112" t="s">
        <v>216</v>
      </c>
      <c r="D63" s="427">
        <v>20</v>
      </c>
      <c r="E63" s="410">
        <v>5.175</v>
      </c>
      <c r="F63" s="403">
        <v>103.5</v>
      </c>
      <c r="G63" s="525">
        <v>103.5</v>
      </c>
      <c r="H63" s="404"/>
      <c r="I63" s="404"/>
      <c r="J63" s="514">
        <v>103.5</v>
      </c>
    </row>
    <row r="64" spans="1:10" s="17" customFormat="1" ht="12.75">
      <c r="A64" s="113">
        <v>233</v>
      </c>
      <c r="B64" s="384" t="s">
        <v>169</v>
      </c>
      <c r="C64" s="112" t="s">
        <v>217</v>
      </c>
      <c r="D64" s="427">
        <v>332</v>
      </c>
      <c r="E64" s="410">
        <v>0.92</v>
      </c>
      <c r="F64" s="403">
        <v>305.44</v>
      </c>
      <c r="G64" s="525">
        <v>305.44</v>
      </c>
      <c r="H64" s="404"/>
      <c r="I64" s="404"/>
      <c r="J64" s="514">
        <v>305.44</v>
      </c>
    </row>
    <row r="65" spans="1:10" s="17" customFormat="1" ht="12.75">
      <c r="A65" s="113">
        <v>233</v>
      </c>
      <c r="B65" s="384" t="s">
        <v>169</v>
      </c>
      <c r="C65" s="112" t="s">
        <v>218</v>
      </c>
      <c r="D65" s="427">
        <v>7470</v>
      </c>
      <c r="E65" s="410">
        <v>1.955</v>
      </c>
      <c r="F65" s="403">
        <v>14603.85</v>
      </c>
      <c r="G65" s="525">
        <v>14603.85</v>
      </c>
      <c r="H65" s="404"/>
      <c r="I65" s="404"/>
      <c r="J65" s="514">
        <v>14603.85</v>
      </c>
    </row>
    <row r="66" spans="1:10" s="17" customFormat="1" ht="12.75">
      <c r="A66" s="113">
        <v>233</v>
      </c>
      <c r="B66" s="384" t="s">
        <v>169</v>
      </c>
      <c r="C66" s="112" t="s">
        <v>219</v>
      </c>
      <c r="D66" s="427">
        <v>100</v>
      </c>
      <c r="E66" s="435">
        <v>0.6</v>
      </c>
      <c r="F66" s="403">
        <v>60</v>
      </c>
      <c r="G66" s="525">
        <v>60</v>
      </c>
      <c r="H66" s="404"/>
      <c r="I66" s="404"/>
      <c r="J66" s="514">
        <v>60</v>
      </c>
    </row>
    <row r="67" spans="1:10" s="17" customFormat="1" ht="12.75">
      <c r="A67" s="113">
        <v>233</v>
      </c>
      <c r="B67" s="384" t="s">
        <v>169</v>
      </c>
      <c r="C67" s="112" t="s">
        <v>220</v>
      </c>
      <c r="D67" s="427">
        <v>48</v>
      </c>
      <c r="E67" s="410">
        <v>0.644</v>
      </c>
      <c r="F67" s="403">
        <v>30.912</v>
      </c>
      <c r="G67" s="525">
        <v>30.912</v>
      </c>
      <c r="H67" s="404"/>
      <c r="I67" s="404"/>
      <c r="J67" s="514">
        <v>30.912</v>
      </c>
    </row>
    <row r="68" spans="1:10" s="17" customFormat="1" ht="12.75">
      <c r="A68" s="114">
        <v>233</v>
      </c>
      <c r="B68" s="389" t="s">
        <v>169</v>
      </c>
      <c r="C68" s="112" t="s">
        <v>224</v>
      </c>
      <c r="D68" s="427">
        <v>40</v>
      </c>
      <c r="E68" s="435">
        <v>1.5</v>
      </c>
      <c r="F68" s="403">
        <v>60</v>
      </c>
      <c r="G68" s="525">
        <v>60</v>
      </c>
      <c r="H68" s="404"/>
      <c r="I68" s="404"/>
      <c r="J68" s="514">
        <v>60</v>
      </c>
    </row>
    <row r="69" spans="1:10" s="17" customFormat="1" ht="12.75">
      <c r="A69" s="113">
        <v>233</v>
      </c>
      <c r="B69" s="384" t="s">
        <v>169</v>
      </c>
      <c r="C69" s="112" t="s">
        <v>225</v>
      </c>
      <c r="D69" s="427">
        <v>100</v>
      </c>
      <c r="E69" s="435">
        <v>2</v>
      </c>
      <c r="F69" s="403">
        <v>200</v>
      </c>
      <c r="G69" s="525">
        <v>200</v>
      </c>
      <c r="H69" s="404"/>
      <c r="I69" s="404"/>
      <c r="J69" s="514">
        <v>200</v>
      </c>
    </row>
    <row r="70" spans="1:10" s="17" customFormat="1" ht="12.75">
      <c r="A70" s="114">
        <v>233</v>
      </c>
      <c r="B70" s="389" t="s">
        <v>169</v>
      </c>
      <c r="C70" s="112" t="s">
        <v>226</v>
      </c>
      <c r="D70" s="427">
        <v>105</v>
      </c>
      <c r="E70" s="435">
        <v>2</v>
      </c>
      <c r="F70" s="403">
        <v>210</v>
      </c>
      <c r="G70" s="525">
        <v>210</v>
      </c>
      <c r="H70" s="404"/>
      <c r="I70" s="404"/>
      <c r="J70" s="514">
        <v>210</v>
      </c>
    </row>
    <row r="71" spans="1:10" s="17" customFormat="1" ht="12.75">
      <c r="A71" s="18" t="s">
        <v>228</v>
      </c>
      <c r="B71" s="125"/>
      <c r="C71" s="16"/>
      <c r="D71" s="428"/>
      <c r="E71" s="412"/>
      <c r="F71" s="407">
        <v>18546.002</v>
      </c>
      <c r="G71" s="526"/>
      <c r="H71" s="404"/>
      <c r="I71" s="404"/>
      <c r="J71" s="517">
        <v>18546.002</v>
      </c>
    </row>
    <row r="72" spans="1:10" s="17" customFormat="1" ht="12.75">
      <c r="A72" s="113">
        <v>234</v>
      </c>
      <c r="B72" s="384" t="s">
        <v>233</v>
      </c>
      <c r="C72" s="112" t="s">
        <v>234</v>
      </c>
      <c r="D72" s="427">
        <v>103</v>
      </c>
      <c r="E72" s="410">
        <v>1.495</v>
      </c>
      <c r="F72" s="403">
        <v>153.985</v>
      </c>
      <c r="G72" s="525">
        <v>153.985</v>
      </c>
      <c r="H72" s="404"/>
      <c r="I72" s="404"/>
      <c r="J72" s="514">
        <v>153.985</v>
      </c>
    </row>
    <row r="73" spans="1:10" s="17" customFormat="1" ht="12.75">
      <c r="A73" s="113">
        <v>234</v>
      </c>
      <c r="B73" s="384" t="s">
        <v>235</v>
      </c>
      <c r="C73" s="112" t="s">
        <v>236</v>
      </c>
      <c r="D73" s="427">
        <v>50</v>
      </c>
      <c r="E73" s="410">
        <v>5.75</v>
      </c>
      <c r="F73" s="403">
        <v>287.5</v>
      </c>
      <c r="G73" s="525">
        <v>287.5</v>
      </c>
      <c r="H73" s="404"/>
      <c r="I73" s="404"/>
      <c r="J73" s="514">
        <v>287.5</v>
      </c>
    </row>
    <row r="74" spans="1:10" s="17" customFormat="1" ht="12.75">
      <c r="A74" s="113">
        <v>234</v>
      </c>
      <c r="B74" s="384" t="s">
        <v>237</v>
      </c>
      <c r="C74" s="112" t="s">
        <v>238</v>
      </c>
      <c r="D74" s="427">
        <v>15</v>
      </c>
      <c r="E74" s="410">
        <v>3.45</v>
      </c>
      <c r="F74" s="403">
        <v>51.75</v>
      </c>
      <c r="G74" s="525">
        <v>51.75</v>
      </c>
      <c r="H74" s="404"/>
      <c r="I74" s="404"/>
      <c r="J74" s="514">
        <v>51.75</v>
      </c>
    </row>
    <row r="75" spans="1:10" s="17" customFormat="1" ht="12.75">
      <c r="A75" s="113">
        <v>234</v>
      </c>
      <c r="B75" s="384" t="s">
        <v>239</v>
      </c>
      <c r="C75" s="112" t="s">
        <v>240</v>
      </c>
      <c r="D75" s="427">
        <v>15</v>
      </c>
      <c r="E75" s="410">
        <v>88.55</v>
      </c>
      <c r="F75" s="403">
        <v>1328.25</v>
      </c>
      <c r="G75" s="525">
        <v>1328.25</v>
      </c>
      <c r="H75" s="404"/>
      <c r="I75" s="404"/>
      <c r="J75" s="514">
        <v>1328.25</v>
      </c>
    </row>
    <row r="76" spans="1:10" s="17" customFormat="1" ht="12.75">
      <c r="A76" s="113">
        <v>234</v>
      </c>
      <c r="B76" s="384" t="s">
        <v>239</v>
      </c>
      <c r="C76" s="112" t="s">
        <v>241</v>
      </c>
      <c r="D76" s="427">
        <v>14</v>
      </c>
      <c r="E76" s="410">
        <v>38.5825</v>
      </c>
      <c r="F76" s="403">
        <v>540.155</v>
      </c>
      <c r="G76" s="525">
        <v>540.155</v>
      </c>
      <c r="H76" s="404"/>
      <c r="I76" s="404"/>
      <c r="J76" s="514">
        <v>540.155</v>
      </c>
    </row>
    <row r="77" spans="1:10" s="17" customFormat="1" ht="12.75">
      <c r="A77" s="113">
        <v>234</v>
      </c>
      <c r="B77" s="389" t="s">
        <v>239</v>
      </c>
      <c r="C77" s="112" t="s">
        <v>242</v>
      </c>
      <c r="D77" s="427">
        <v>10</v>
      </c>
      <c r="E77" s="410">
        <v>105.8</v>
      </c>
      <c r="F77" s="403">
        <v>1058</v>
      </c>
      <c r="G77" s="525">
        <v>1058</v>
      </c>
      <c r="H77" s="404"/>
      <c r="I77" s="404"/>
      <c r="J77" s="514">
        <v>1058</v>
      </c>
    </row>
    <row r="78" spans="1:10" s="17" customFormat="1" ht="12.75">
      <c r="A78" s="113">
        <v>234</v>
      </c>
      <c r="B78" s="389" t="s">
        <v>239</v>
      </c>
      <c r="C78" s="112" t="s">
        <v>243</v>
      </c>
      <c r="D78" s="427">
        <v>10</v>
      </c>
      <c r="E78" s="410">
        <v>96.6</v>
      </c>
      <c r="F78" s="403">
        <v>966</v>
      </c>
      <c r="G78" s="525">
        <v>966</v>
      </c>
      <c r="H78" s="404"/>
      <c r="I78" s="404"/>
      <c r="J78" s="514">
        <v>966</v>
      </c>
    </row>
    <row r="79" spans="1:10" s="17" customFormat="1" ht="12.75">
      <c r="A79" s="113">
        <v>234</v>
      </c>
      <c r="B79" s="389" t="s">
        <v>239</v>
      </c>
      <c r="C79" s="112" t="s">
        <v>244</v>
      </c>
      <c r="D79" s="427">
        <v>10</v>
      </c>
      <c r="E79" s="410">
        <v>79.35</v>
      </c>
      <c r="F79" s="403">
        <v>793.5</v>
      </c>
      <c r="G79" s="525">
        <v>793.5</v>
      </c>
      <c r="H79" s="404"/>
      <c r="I79" s="404"/>
      <c r="J79" s="514">
        <v>793.5</v>
      </c>
    </row>
    <row r="80" spans="1:10" s="17" customFormat="1" ht="12.75">
      <c r="A80" s="113">
        <v>234</v>
      </c>
      <c r="B80" s="389" t="s">
        <v>239</v>
      </c>
      <c r="C80" s="112" t="s">
        <v>245</v>
      </c>
      <c r="D80" s="427">
        <v>10</v>
      </c>
      <c r="E80" s="410">
        <v>57.5</v>
      </c>
      <c r="F80" s="403">
        <v>575</v>
      </c>
      <c r="G80" s="525">
        <v>575</v>
      </c>
      <c r="H80" s="404"/>
      <c r="I80" s="404"/>
      <c r="J80" s="514">
        <v>575</v>
      </c>
    </row>
    <row r="81" spans="1:10" s="17" customFormat="1" ht="12" customHeight="1">
      <c r="A81" s="113">
        <v>234</v>
      </c>
      <c r="B81" s="384" t="s">
        <v>246</v>
      </c>
      <c r="C81" s="112" t="s">
        <v>247</v>
      </c>
      <c r="D81" s="427">
        <v>11</v>
      </c>
      <c r="E81" s="410">
        <v>35</v>
      </c>
      <c r="F81" s="403">
        <v>385</v>
      </c>
      <c r="G81" s="525">
        <v>385</v>
      </c>
      <c r="H81" s="404"/>
      <c r="I81" s="404"/>
      <c r="J81" s="514">
        <v>385</v>
      </c>
    </row>
    <row r="82" spans="1:10" s="17" customFormat="1" ht="12" customHeight="1">
      <c r="A82" s="113">
        <v>234</v>
      </c>
      <c r="B82" s="384" t="s">
        <v>248</v>
      </c>
      <c r="C82" s="112" t="s">
        <v>249</v>
      </c>
      <c r="D82" s="427">
        <v>11</v>
      </c>
      <c r="E82" s="410">
        <v>40.25</v>
      </c>
      <c r="F82" s="403">
        <v>442.75</v>
      </c>
      <c r="G82" s="525">
        <v>442.75</v>
      </c>
      <c r="H82" s="404"/>
      <c r="I82" s="404"/>
      <c r="J82" s="514">
        <v>442.75</v>
      </c>
    </row>
    <row r="83" spans="1:10" s="17" customFormat="1" ht="12" customHeight="1">
      <c r="A83" s="113">
        <v>234</v>
      </c>
      <c r="B83" s="384" t="s">
        <v>248</v>
      </c>
      <c r="C83" s="112" t="s">
        <v>250</v>
      </c>
      <c r="D83" s="427">
        <v>10</v>
      </c>
      <c r="E83" s="410">
        <v>46</v>
      </c>
      <c r="F83" s="403">
        <v>460</v>
      </c>
      <c r="G83" s="525">
        <v>460</v>
      </c>
      <c r="H83" s="404"/>
      <c r="I83" s="404"/>
      <c r="J83" s="514">
        <v>460</v>
      </c>
    </row>
    <row r="84" spans="1:10" s="17" customFormat="1" ht="12" customHeight="1">
      <c r="A84" s="113">
        <v>234</v>
      </c>
      <c r="B84" s="384" t="s">
        <v>246</v>
      </c>
      <c r="C84" s="112" t="s">
        <v>251</v>
      </c>
      <c r="D84" s="427">
        <v>10</v>
      </c>
      <c r="E84" s="410">
        <v>39</v>
      </c>
      <c r="F84" s="403">
        <v>390</v>
      </c>
      <c r="G84" s="525">
        <v>390</v>
      </c>
      <c r="H84" s="404"/>
      <c r="I84" s="404"/>
      <c r="J84" s="514">
        <v>390</v>
      </c>
    </row>
    <row r="85" spans="1:10" s="17" customFormat="1" ht="12.75">
      <c r="A85" s="18" t="s">
        <v>252</v>
      </c>
      <c r="B85" s="125"/>
      <c r="C85" s="16"/>
      <c r="D85" s="428"/>
      <c r="E85" s="412"/>
      <c r="F85" s="407">
        <v>7431.89</v>
      </c>
      <c r="G85" s="526"/>
      <c r="H85" s="404"/>
      <c r="I85" s="404"/>
      <c r="J85" s="517">
        <v>7431.89</v>
      </c>
    </row>
    <row r="86" spans="1:10" s="17" customFormat="1" ht="12.75">
      <c r="A86" s="113">
        <v>244</v>
      </c>
      <c r="B86" s="384" t="s">
        <v>169</v>
      </c>
      <c r="C86" s="112" t="s">
        <v>256</v>
      </c>
      <c r="D86" s="427">
        <v>40</v>
      </c>
      <c r="E86" s="410">
        <v>300</v>
      </c>
      <c r="F86" s="403">
        <v>12000</v>
      </c>
      <c r="G86" s="525">
        <v>12000</v>
      </c>
      <c r="H86" s="404"/>
      <c r="I86" s="404"/>
      <c r="J86" s="514">
        <v>12000</v>
      </c>
    </row>
    <row r="87" spans="1:10" s="17" customFormat="1" ht="12.75">
      <c r="A87" s="113">
        <v>244</v>
      </c>
      <c r="B87" s="384" t="s">
        <v>169</v>
      </c>
      <c r="C87" s="112" t="s">
        <v>257</v>
      </c>
      <c r="D87" s="427">
        <v>8</v>
      </c>
      <c r="E87" s="410">
        <v>805</v>
      </c>
      <c r="F87" s="403">
        <v>6440</v>
      </c>
      <c r="G87" s="525">
        <v>6440</v>
      </c>
      <c r="H87" s="404"/>
      <c r="I87" s="404"/>
      <c r="J87" s="514">
        <v>6440</v>
      </c>
    </row>
    <row r="88" spans="1:10" s="17" customFormat="1" ht="12.75">
      <c r="A88" s="113">
        <v>244</v>
      </c>
      <c r="B88" s="384" t="s">
        <v>169</v>
      </c>
      <c r="C88" s="112" t="s">
        <v>258</v>
      </c>
      <c r="D88" s="427">
        <v>3</v>
      </c>
      <c r="E88" s="410">
        <v>1380</v>
      </c>
      <c r="F88" s="403">
        <v>4140</v>
      </c>
      <c r="G88" s="525">
        <v>4140</v>
      </c>
      <c r="H88" s="404"/>
      <c r="I88" s="404"/>
      <c r="J88" s="514">
        <v>4140</v>
      </c>
    </row>
    <row r="89" spans="1:10" s="17" customFormat="1" ht="12.75">
      <c r="A89" s="21" t="s">
        <v>259</v>
      </c>
      <c r="B89" s="386"/>
      <c r="C89" s="16"/>
      <c r="D89" s="428"/>
      <c r="E89" s="412"/>
      <c r="F89" s="412">
        <v>22580</v>
      </c>
      <c r="G89" s="437"/>
      <c r="H89" s="404"/>
      <c r="I89" s="404"/>
      <c r="J89" s="517">
        <v>22580</v>
      </c>
    </row>
    <row r="90" spans="1:10" s="17" customFormat="1" ht="12.75">
      <c r="A90" s="115">
        <v>254</v>
      </c>
      <c r="B90" s="390" t="s">
        <v>166</v>
      </c>
      <c r="C90" s="391" t="s">
        <v>262</v>
      </c>
      <c r="D90" s="427">
        <v>10</v>
      </c>
      <c r="E90" s="410">
        <v>69</v>
      </c>
      <c r="F90" s="403">
        <v>690</v>
      </c>
      <c r="G90" s="525">
        <v>690</v>
      </c>
      <c r="H90" s="404"/>
      <c r="I90" s="404"/>
      <c r="J90" s="514">
        <v>690</v>
      </c>
    </row>
    <row r="91" spans="1:10" s="17" customFormat="1" ht="12.75">
      <c r="A91" s="115">
        <v>254</v>
      </c>
      <c r="B91" s="390" t="s">
        <v>166</v>
      </c>
      <c r="C91" s="391" t="s">
        <v>263</v>
      </c>
      <c r="D91" s="427">
        <v>10</v>
      </c>
      <c r="E91" s="410">
        <v>17.25</v>
      </c>
      <c r="F91" s="403">
        <v>172.5</v>
      </c>
      <c r="G91" s="525">
        <v>172.5</v>
      </c>
      <c r="H91" s="404"/>
      <c r="I91" s="404"/>
      <c r="J91" s="514">
        <v>172.5</v>
      </c>
    </row>
    <row r="92" spans="1:10" s="17" customFormat="1" ht="12.75">
      <c r="A92" s="113">
        <v>254</v>
      </c>
      <c r="B92" s="384" t="s">
        <v>166</v>
      </c>
      <c r="C92" s="112" t="s">
        <v>265</v>
      </c>
      <c r="D92" s="427">
        <v>120</v>
      </c>
      <c r="E92" s="410">
        <v>25.3</v>
      </c>
      <c r="F92" s="403">
        <v>3036</v>
      </c>
      <c r="G92" s="525">
        <v>3036</v>
      </c>
      <c r="H92" s="404"/>
      <c r="I92" s="404"/>
      <c r="J92" s="514">
        <v>3036</v>
      </c>
    </row>
    <row r="93" spans="1:10" s="17" customFormat="1" ht="12.75">
      <c r="A93" s="18" t="s">
        <v>266</v>
      </c>
      <c r="B93" s="125"/>
      <c r="C93" s="16"/>
      <c r="D93" s="428"/>
      <c r="E93" s="412"/>
      <c r="F93" s="407">
        <v>3898.5</v>
      </c>
      <c r="G93" s="526"/>
      <c r="H93" s="404"/>
      <c r="I93" s="404"/>
      <c r="J93" s="517">
        <v>3898.5</v>
      </c>
    </row>
    <row r="94" spans="1:10" s="17" customFormat="1" ht="12.75">
      <c r="A94" s="113">
        <v>255</v>
      </c>
      <c r="B94" s="384" t="s">
        <v>169</v>
      </c>
      <c r="C94" s="112" t="s">
        <v>267</v>
      </c>
      <c r="D94" s="427">
        <v>10</v>
      </c>
      <c r="E94" s="410">
        <v>18.4</v>
      </c>
      <c r="F94" s="403">
        <v>184</v>
      </c>
      <c r="G94" s="525">
        <v>184</v>
      </c>
      <c r="H94" s="404"/>
      <c r="I94" s="404"/>
      <c r="J94" s="514">
        <v>184</v>
      </c>
    </row>
    <row r="95" spans="1:10" s="17" customFormat="1" ht="12.75">
      <c r="A95" s="18" t="s">
        <v>272</v>
      </c>
      <c r="B95" s="125"/>
      <c r="C95" s="16"/>
      <c r="D95" s="428"/>
      <c r="E95" s="412"/>
      <c r="F95" s="407">
        <v>184</v>
      </c>
      <c r="G95" s="526"/>
      <c r="H95" s="404"/>
      <c r="I95" s="404"/>
      <c r="J95" s="517">
        <v>184</v>
      </c>
    </row>
    <row r="96" spans="1:10" s="17" customFormat="1" ht="12.75">
      <c r="A96" s="113">
        <v>256</v>
      </c>
      <c r="B96" s="384" t="s">
        <v>260</v>
      </c>
      <c r="C96" s="112" t="s">
        <v>273</v>
      </c>
      <c r="D96" s="427">
        <v>14294</v>
      </c>
      <c r="E96" s="410">
        <v>4.6</v>
      </c>
      <c r="F96" s="403">
        <v>65752.4</v>
      </c>
      <c r="G96" s="525">
        <v>65752.4</v>
      </c>
      <c r="H96" s="404"/>
      <c r="I96" s="404"/>
      <c r="J96" s="514">
        <v>65752.4</v>
      </c>
    </row>
    <row r="97" spans="1:10" s="17" customFormat="1" ht="12.75">
      <c r="A97" s="113">
        <v>256</v>
      </c>
      <c r="B97" s="384" t="s">
        <v>260</v>
      </c>
      <c r="C97" s="112" t="s">
        <v>274</v>
      </c>
      <c r="D97" s="427">
        <v>473</v>
      </c>
      <c r="E97" s="410">
        <v>46</v>
      </c>
      <c r="F97" s="403">
        <v>21758</v>
      </c>
      <c r="G97" s="525">
        <v>21758</v>
      </c>
      <c r="H97" s="404"/>
      <c r="I97" s="404"/>
      <c r="J97" s="514">
        <v>21758</v>
      </c>
    </row>
    <row r="98" spans="1:10" s="17" customFormat="1" ht="12.75">
      <c r="A98" s="18" t="s">
        <v>275</v>
      </c>
      <c r="B98" s="125"/>
      <c r="C98" s="16"/>
      <c r="D98" s="428"/>
      <c r="E98" s="412"/>
      <c r="F98" s="407">
        <v>87510.4</v>
      </c>
      <c r="G98" s="526"/>
      <c r="H98" s="404"/>
      <c r="I98" s="404"/>
      <c r="J98" s="517">
        <v>87510.4</v>
      </c>
    </row>
    <row r="99" spans="1:10" s="17" customFormat="1" ht="12.75">
      <c r="A99" s="113">
        <v>258</v>
      </c>
      <c r="B99" s="384" t="s">
        <v>169</v>
      </c>
      <c r="C99" s="112" t="s">
        <v>276</v>
      </c>
      <c r="D99" s="427">
        <v>2061</v>
      </c>
      <c r="E99" s="435">
        <v>1.8670548277535177</v>
      </c>
      <c r="F99" s="403">
        <v>3848</v>
      </c>
      <c r="G99" s="525">
        <v>3848</v>
      </c>
      <c r="H99" s="404"/>
      <c r="I99" s="404"/>
      <c r="J99" s="514">
        <v>3848</v>
      </c>
    </row>
    <row r="100" spans="1:10" s="17" customFormat="1" ht="12.75">
      <c r="A100" s="113">
        <v>258</v>
      </c>
      <c r="B100" s="384" t="s">
        <v>169</v>
      </c>
      <c r="C100" s="112" t="s">
        <v>277</v>
      </c>
      <c r="D100" s="427">
        <v>283</v>
      </c>
      <c r="E100" s="435">
        <v>3.5441696113074204</v>
      </c>
      <c r="F100" s="403">
        <v>1003</v>
      </c>
      <c r="G100" s="525">
        <v>1003</v>
      </c>
      <c r="H100" s="404"/>
      <c r="I100" s="404"/>
      <c r="J100" s="514">
        <v>1003</v>
      </c>
    </row>
    <row r="101" spans="1:10" s="17" customFormat="1" ht="12.75">
      <c r="A101" s="113">
        <v>258</v>
      </c>
      <c r="B101" s="384" t="s">
        <v>169</v>
      </c>
      <c r="C101" s="112" t="s">
        <v>278</v>
      </c>
      <c r="D101" s="427">
        <v>7</v>
      </c>
      <c r="E101" s="435">
        <v>62.857142857142854</v>
      </c>
      <c r="F101" s="403">
        <v>440</v>
      </c>
      <c r="G101" s="525">
        <v>440</v>
      </c>
      <c r="H101" s="404"/>
      <c r="I101" s="404"/>
      <c r="J101" s="514">
        <v>440</v>
      </c>
    </row>
    <row r="102" spans="1:10" s="17" customFormat="1" ht="12.75">
      <c r="A102" s="113">
        <v>258</v>
      </c>
      <c r="B102" s="384" t="s">
        <v>169</v>
      </c>
      <c r="C102" s="112" t="s">
        <v>279</v>
      </c>
      <c r="D102" s="427">
        <v>454</v>
      </c>
      <c r="E102" s="435">
        <v>3.3215859030837005</v>
      </c>
      <c r="F102" s="403">
        <v>1508</v>
      </c>
      <c r="G102" s="525">
        <v>1508</v>
      </c>
      <c r="H102" s="404"/>
      <c r="I102" s="404"/>
      <c r="J102" s="514">
        <v>1508</v>
      </c>
    </row>
    <row r="103" spans="1:10" s="17" customFormat="1" ht="12.75">
      <c r="A103" s="113">
        <v>258</v>
      </c>
      <c r="B103" s="384" t="s">
        <v>169</v>
      </c>
      <c r="C103" s="112" t="s">
        <v>280</v>
      </c>
      <c r="D103" s="427">
        <v>1190</v>
      </c>
      <c r="E103" s="435">
        <v>1.9747899159663866</v>
      </c>
      <c r="F103" s="403">
        <v>2350</v>
      </c>
      <c r="G103" s="525">
        <v>2350</v>
      </c>
      <c r="H103" s="404"/>
      <c r="I103" s="404"/>
      <c r="J103" s="514">
        <v>2350</v>
      </c>
    </row>
    <row r="104" spans="1:10" s="17" customFormat="1" ht="12.75">
      <c r="A104" s="113">
        <v>258</v>
      </c>
      <c r="B104" s="384" t="s">
        <v>169</v>
      </c>
      <c r="C104" s="112" t="s">
        <v>281</v>
      </c>
      <c r="D104" s="427">
        <v>1000</v>
      </c>
      <c r="E104" s="435">
        <v>2</v>
      </c>
      <c r="F104" s="403">
        <v>2000</v>
      </c>
      <c r="G104" s="525">
        <v>2000</v>
      </c>
      <c r="H104" s="404"/>
      <c r="I104" s="404"/>
      <c r="J104" s="514">
        <v>2000</v>
      </c>
    </row>
    <row r="105" spans="1:10" s="17" customFormat="1" ht="12.75">
      <c r="A105" s="113">
        <v>258</v>
      </c>
      <c r="B105" s="384" t="s">
        <v>169</v>
      </c>
      <c r="C105" s="112" t="s">
        <v>282</v>
      </c>
      <c r="D105" s="427">
        <v>10</v>
      </c>
      <c r="E105" s="435">
        <v>25</v>
      </c>
      <c r="F105" s="403">
        <v>250</v>
      </c>
      <c r="G105" s="525">
        <v>250</v>
      </c>
      <c r="H105" s="404"/>
      <c r="I105" s="404"/>
      <c r="J105" s="514">
        <v>250</v>
      </c>
    </row>
    <row r="106" spans="1:10" s="17" customFormat="1" ht="12.75">
      <c r="A106" s="21" t="s">
        <v>284</v>
      </c>
      <c r="B106" s="125"/>
      <c r="C106" s="16"/>
      <c r="D106" s="428"/>
      <c r="E106" s="412"/>
      <c r="F106" s="412">
        <v>11399</v>
      </c>
      <c r="G106" s="437"/>
      <c r="H106" s="404"/>
      <c r="I106" s="404"/>
      <c r="J106" s="517">
        <v>11399</v>
      </c>
    </row>
    <row r="107" spans="1:10" s="17" customFormat="1" ht="12.75">
      <c r="A107" s="113">
        <v>275</v>
      </c>
      <c r="B107" s="384" t="s">
        <v>285</v>
      </c>
      <c r="C107" s="112" t="s">
        <v>286</v>
      </c>
      <c r="D107" s="427">
        <v>5</v>
      </c>
      <c r="E107" s="410">
        <v>8.05</v>
      </c>
      <c r="F107" s="403">
        <v>40.25</v>
      </c>
      <c r="G107" s="525">
        <v>40.25</v>
      </c>
      <c r="H107" s="404"/>
      <c r="I107" s="404"/>
      <c r="J107" s="514">
        <v>40.25</v>
      </c>
    </row>
    <row r="108" spans="1:10" s="17" customFormat="1" ht="12.75">
      <c r="A108" s="113">
        <v>275</v>
      </c>
      <c r="B108" s="384" t="s">
        <v>285</v>
      </c>
      <c r="C108" s="112" t="s">
        <v>287</v>
      </c>
      <c r="D108" s="427">
        <v>7</v>
      </c>
      <c r="E108" s="410">
        <v>8.625</v>
      </c>
      <c r="F108" s="403">
        <v>60.375</v>
      </c>
      <c r="G108" s="525">
        <v>60.375</v>
      </c>
      <c r="H108" s="404"/>
      <c r="I108" s="404"/>
      <c r="J108" s="514">
        <v>60.375</v>
      </c>
    </row>
    <row r="109" spans="1:10" s="17" customFormat="1" ht="12.75">
      <c r="A109" s="113">
        <v>275</v>
      </c>
      <c r="B109" s="384" t="s">
        <v>285</v>
      </c>
      <c r="C109" s="112" t="s">
        <v>288</v>
      </c>
      <c r="D109" s="427">
        <v>10</v>
      </c>
      <c r="E109" s="410">
        <v>14.95</v>
      </c>
      <c r="F109" s="403">
        <v>149.5</v>
      </c>
      <c r="G109" s="525">
        <v>149.5</v>
      </c>
      <c r="H109" s="404"/>
      <c r="I109" s="404"/>
      <c r="J109" s="514">
        <v>149.5</v>
      </c>
    </row>
    <row r="110" spans="1:10" s="17" customFormat="1" ht="12.75">
      <c r="A110" s="113">
        <v>275</v>
      </c>
      <c r="B110" s="384" t="s">
        <v>676</v>
      </c>
      <c r="C110" s="112" t="s">
        <v>707</v>
      </c>
      <c r="D110" s="427">
        <v>5</v>
      </c>
      <c r="E110" s="410">
        <v>150</v>
      </c>
      <c r="F110" s="403">
        <v>750</v>
      </c>
      <c r="G110" s="525">
        <v>750</v>
      </c>
      <c r="H110" s="404"/>
      <c r="I110" s="404"/>
      <c r="J110" s="525">
        <v>750</v>
      </c>
    </row>
    <row r="111" spans="1:10" s="17" customFormat="1" ht="12.75">
      <c r="A111" s="113">
        <v>275</v>
      </c>
      <c r="B111" s="384" t="s">
        <v>676</v>
      </c>
      <c r="C111" s="112" t="s">
        <v>708</v>
      </c>
      <c r="D111" s="427">
        <v>5</v>
      </c>
      <c r="E111" s="410">
        <v>110</v>
      </c>
      <c r="F111" s="403">
        <v>550</v>
      </c>
      <c r="G111" s="525">
        <v>550</v>
      </c>
      <c r="H111" s="404"/>
      <c r="I111" s="404"/>
      <c r="J111" s="525">
        <v>550</v>
      </c>
    </row>
    <row r="112" spans="1:10" s="17" customFormat="1" ht="12.75">
      <c r="A112" s="113">
        <v>275</v>
      </c>
      <c r="B112" s="384" t="s">
        <v>676</v>
      </c>
      <c r="C112" s="112" t="s">
        <v>709</v>
      </c>
      <c r="D112" s="427">
        <v>5</v>
      </c>
      <c r="E112" s="410">
        <v>100</v>
      </c>
      <c r="F112" s="403">
        <v>500</v>
      </c>
      <c r="G112" s="525">
        <v>500</v>
      </c>
      <c r="H112" s="404"/>
      <c r="I112" s="404"/>
      <c r="J112" s="525">
        <v>500</v>
      </c>
    </row>
    <row r="113" spans="1:10" s="17" customFormat="1" ht="12.75">
      <c r="A113" s="113">
        <v>275</v>
      </c>
      <c r="B113" s="384" t="s">
        <v>676</v>
      </c>
      <c r="C113" s="112" t="s">
        <v>710</v>
      </c>
      <c r="D113" s="427">
        <v>1</v>
      </c>
      <c r="E113" s="410">
        <v>97</v>
      </c>
      <c r="F113" s="403">
        <v>97</v>
      </c>
      <c r="G113" s="525">
        <v>97</v>
      </c>
      <c r="H113" s="404"/>
      <c r="I113" s="404"/>
      <c r="J113" s="525">
        <v>97</v>
      </c>
    </row>
    <row r="114" spans="1:10" s="17" customFormat="1" ht="12.75">
      <c r="A114" s="113">
        <v>275</v>
      </c>
      <c r="B114" s="384" t="s">
        <v>676</v>
      </c>
      <c r="C114" s="112" t="s">
        <v>711</v>
      </c>
      <c r="D114" s="427">
        <v>2</v>
      </c>
      <c r="E114" s="410">
        <v>95</v>
      </c>
      <c r="F114" s="403">
        <v>190</v>
      </c>
      <c r="G114" s="525">
        <v>190</v>
      </c>
      <c r="H114" s="404"/>
      <c r="I114" s="404"/>
      <c r="J114" s="525">
        <v>190</v>
      </c>
    </row>
    <row r="115" spans="1:10" s="17" customFormat="1" ht="12.75">
      <c r="A115" s="113">
        <v>275</v>
      </c>
      <c r="B115" s="384" t="s">
        <v>676</v>
      </c>
      <c r="C115" s="112" t="s">
        <v>712</v>
      </c>
      <c r="D115" s="427">
        <v>2</v>
      </c>
      <c r="E115" s="410">
        <v>110</v>
      </c>
      <c r="F115" s="403">
        <v>220</v>
      </c>
      <c r="G115" s="525">
        <v>220</v>
      </c>
      <c r="H115" s="404"/>
      <c r="I115" s="404"/>
      <c r="J115" s="525">
        <v>220</v>
      </c>
    </row>
    <row r="116" spans="1:10" s="17" customFormat="1" ht="12.75">
      <c r="A116" s="113">
        <v>275</v>
      </c>
      <c r="B116" s="384" t="s">
        <v>676</v>
      </c>
      <c r="C116" s="112" t="s">
        <v>713</v>
      </c>
      <c r="D116" s="427">
        <v>10</v>
      </c>
      <c r="E116" s="410">
        <v>230</v>
      </c>
      <c r="F116" s="403">
        <v>2300</v>
      </c>
      <c r="G116" s="525">
        <v>2300</v>
      </c>
      <c r="H116" s="404"/>
      <c r="I116" s="404"/>
      <c r="J116" s="525">
        <v>2300</v>
      </c>
    </row>
    <row r="117" spans="1:10" s="17" customFormat="1" ht="12.75">
      <c r="A117" s="113">
        <v>275</v>
      </c>
      <c r="B117" s="384" t="s">
        <v>676</v>
      </c>
      <c r="C117" s="112" t="s">
        <v>77</v>
      </c>
      <c r="D117" s="427">
        <v>3</v>
      </c>
      <c r="E117" s="410">
        <v>126</v>
      </c>
      <c r="F117" s="403">
        <v>378</v>
      </c>
      <c r="G117" s="525">
        <v>378</v>
      </c>
      <c r="H117" s="404"/>
      <c r="I117" s="404"/>
      <c r="J117" s="525">
        <v>378</v>
      </c>
    </row>
    <row r="118" spans="1:10" s="17" customFormat="1" ht="12.75">
      <c r="A118" s="113">
        <v>275</v>
      </c>
      <c r="B118" s="384" t="s">
        <v>169</v>
      </c>
      <c r="C118" s="112" t="s">
        <v>289</v>
      </c>
      <c r="D118" s="427">
        <v>5</v>
      </c>
      <c r="E118" s="410">
        <v>132.25</v>
      </c>
      <c r="F118" s="403">
        <v>661.25</v>
      </c>
      <c r="G118" s="525">
        <v>661.25</v>
      </c>
      <c r="H118" s="404"/>
      <c r="I118" s="404"/>
      <c r="J118" s="514">
        <v>661.25</v>
      </c>
    </row>
    <row r="119" spans="1:10" s="17" customFormat="1" ht="12.75">
      <c r="A119" s="113">
        <v>275</v>
      </c>
      <c r="B119" s="384" t="s">
        <v>285</v>
      </c>
      <c r="C119" s="112" t="s">
        <v>291</v>
      </c>
      <c r="D119" s="427">
        <v>4</v>
      </c>
      <c r="E119" s="410">
        <v>11.5</v>
      </c>
      <c r="F119" s="403">
        <v>46</v>
      </c>
      <c r="G119" s="525">
        <v>46</v>
      </c>
      <c r="H119" s="404"/>
      <c r="I119" s="404"/>
      <c r="J119" s="514">
        <v>46</v>
      </c>
    </row>
    <row r="120" spans="1:10" s="17" customFormat="1" ht="12.75">
      <c r="A120" s="113">
        <v>275</v>
      </c>
      <c r="B120" s="384" t="s">
        <v>285</v>
      </c>
      <c r="C120" s="112" t="s">
        <v>292</v>
      </c>
      <c r="D120" s="427">
        <v>14</v>
      </c>
      <c r="E120" s="410">
        <v>4.025</v>
      </c>
      <c r="F120" s="403">
        <v>56.35</v>
      </c>
      <c r="G120" s="525">
        <v>56.35</v>
      </c>
      <c r="H120" s="404"/>
      <c r="I120" s="404"/>
      <c r="J120" s="514">
        <v>56.35</v>
      </c>
    </row>
    <row r="121" spans="1:10" s="17" customFormat="1" ht="12.75">
      <c r="A121" s="113">
        <v>275</v>
      </c>
      <c r="B121" s="384" t="s">
        <v>285</v>
      </c>
      <c r="C121" s="112" t="s">
        <v>293</v>
      </c>
      <c r="D121" s="427">
        <v>20</v>
      </c>
      <c r="E121" s="435">
        <v>150</v>
      </c>
      <c r="F121" s="403">
        <v>3000</v>
      </c>
      <c r="G121" s="525">
        <v>3000</v>
      </c>
      <c r="H121" s="404"/>
      <c r="I121" s="404"/>
      <c r="J121" s="514">
        <v>3000</v>
      </c>
    </row>
    <row r="122" spans="1:10" s="17" customFormat="1" ht="12.75">
      <c r="A122" s="21" t="s">
        <v>294</v>
      </c>
      <c r="B122" s="386"/>
      <c r="C122" s="16"/>
      <c r="D122" s="428"/>
      <c r="E122" s="412"/>
      <c r="F122" s="407">
        <v>8998.725</v>
      </c>
      <c r="G122" s="526"/>
      <c r="H122" s="404"/>
      <c r="I122" s="404"/>
      <c r="J122" s="517">
        <v>8998.725</v>
      </c>
    </row>
    <row r="123" spans="1:10" s="17" customFormat="1" ht="12.75">
      <c r="A123" s="113">
        <v>291</v>
      </c>
      <c r="B123" s="384" t="s">
        <v>300</v>
      </c>
      <c r="C123" s="112" t="s">
        <v>301</v>
      </c>
      <c r="D123" s="427">
        <v>2</v>
      </c>
      <c r="E123" s="410">
        <v>5.75</v>
      </c>
      <c r="F123" s="403">
        <v>11.5</v>
      </c>
      <c r="G123" s="525">
        <v>11.5</v>
      </c>
      <c r="H123" s="404"/>
      <c r="I123" s="404"/>
      <c r="J123" s="514">
        <v>11.5</v>
      </c>
    </row>
    <row r="124" spans="1:10" s="17" customFormat="1" ht="12.75">
      <c r="A124" s="113">
        <v>291</v>
      </c>
      <c r="B124" s="384" t="s">
        <v>285</v>
      </c>
      <c r="C124" s="112" t="s">
        <v>305</v>
      </c>
      <c r="D124" s="427">
        <v>5</v>
      </c>
      <c r="E124" s="410">
        <v>3.45</v>
      </c>
      <c r="F124" s="403">
        <v>17.25</v>
      </c>
      <c r="G124" s="525">
        <v>17.25</v>
      </c>
      <c r="H124" s="404"/>
      <c r="I124" s="404"/>
      <c r="J124" s="514">
        <v>17.25</v>
      </c>
    </row>
    <row r="125" spans="1:10" s="17" customFormat="1" ht="12.75">
      <c r="A125" s="21" t="s">
        <v>308</v>
      </c>
      <c r="B125" s="386"/>
      <c r="C125" s="16"/>
      <c r="D125" s="428"/>
      <c r="E125" s="412"/>
      <c r="F125" s="407">
        <v>28.75</v>
      </c>
      <c r="G125" s="526"/>
      <c r="H125" s="404"/>
      <c r="I125" s="404"/>
      <c r="J125" s="517">
        <v>28.75</v>
      </c>
    </row>
    <row r="126" spans="1:10" s="17" customFormat="1" ht="12.75">
      <c r="A126" s="113">
        <v>292</v>
      </c>
      <c r="B126" s="384" t="s">
        <v>309</v>
      </c>
      <c r="C126" s="112" t="s">
        <v>312</v>
      </c>
      <c r="D126" s="427">
        <v>22</v>
      </c>
      <c r="E126" s="419">
        <v>57.5</v>
      </c>
      <c r="F126" s="403">
        <v>1265</v>
      </c>
      <c r="G126" s="525">
        <v>1265</v>
      </c>
      <c r="H126" s="404"/>
      <c r="I126" s="404"/>
      <c r="J126" s="514">
        <v>1265</v>
      </c>
    </row>
    <row r="127" spans="1:10" s="17" customFormat="1" ht="12.75">
      <c r="A127" s="113">
        <v>292</v>
      </c>
      <c r="B127" s="384" t="s">
        <v>309</v>
      </c>
      <c r="C127" s="112" t="s">
        <v>314</v>
      </c>
      <c r="D127" s="427">
        <v>90</v>
      </c>
      <c r="E127" s="419">
        <v>2.8175</v>
      </c>
      <c r="F127" s="403">
        <v>253.575</v>
      </c>
      <c r="G127" s="525">
        <v>253.575</v>
      </c>
      <c r="H127" s="404"/>
      <c r="I127" s="404"/>
      <c r="J127" s="514">
        <v>253.575</v>
      </c>
    </row>
    <row r="128" spans="1:10" s="17" customFormat="1" ht="12.75">
      <c r="A128" s="113">
        <v>292</v>
      </c>
      <c r="B128" s="384" t="s">
        <v>309</v>
      </c>
      <c r="C128" s="112" t="s">
        <v>316</v>
      </c>
      <c r="D128" s="427">
        <v>15</v>
      </c>
      <c r="E128" s="419">
        <v>8.728499999999999</v>
      </c>
      <c r="F128" s="403">
        <v>130.9275</v>
      </c>
      <c r="G128" s="525">
        <v>130.9275</v>
      </c>
      <c r="H128" s="404"/>
      <c r="I128" s="404"/>
      <c r="J128" s="514">
        <v>130.9275</v>
      </c>
    </row>
    <row r="129" spans="1:10" s="17" customFormat="1" ht="12.75">
      <c r="A129" s="113">
        <v>292</v>
      </c>
      <c r="B129" s="384" t="s">
        <v>309</v>
      </c>
      <c r="C129" s="112" t="s">
        <v>317</v>
      </c>
      <c r="D129" s="427">
        <v>10</v>
      </c>
      <c r="E129" s="419">
        <v>13.616</v>
      </c>
      <c r="F129" s="403">
        <v>136.16</v>
      </c>
      <c r="G129" s="525">
        <v>136.16</v>
      </c>
      <c r="H129" s="404"/>
      <c r="I129" s="404"/>
      <c r="J129" s="514">
        <v>136.16</v>
      </c>
    </row>
    <row r="130" spans="1:10" s="17" customFormat="1" ht="12.75">
      <c r="A130" s="113">
        <v>292</v>
      </c>
      <c r="B130" s="384" t="s">
        <v>323</v>
      </c>
      <c r="C130" s="112" t="s">
        <v>324</v>
      </c>
      <c r="D130" s="427">
        <v>105</v>
      </c>
      <c r="E130" s="419">
        <v>3.404</v>
      </c>
      <c r="F130" s="403">
        <v>357.42</v>
      </c>
      <c r="G130" s="525">
        <v>357.42</v>
      </c>
      <c r="H130" s="404"/>
      <c r="I130" s="404"/>
      <c r="J130" s="514">
        <v>357.42</v>
      </c>
    </row>
    <row r="131" spans="1:10" s="17" customFormat="1" ht="12.75">
      <c r="A131" s="113">
        <v>292</v>
      </c>
      <c r="B131" s="384" t="s">
        <v>323</v>
      </c>
      <c r="C131" s="112" t="s">
        <v>325</v>
      </c>
      <c r="D131" s="427">
        <v>100</v>
      </c>
      <c r="E131" s="419">
        <v>3.1739999999999995</v>
      </c>
      <c r="F131" s="403">
        <v>317.4</v>
      </c>
      <c r="G131" s="525">
        <v>317.4</v>
      </c>
      <c r="H131" s="404"/>
      <c r="I131" s="404"/>
      <c r="J131" s="514">
        <v>317.4</v>
      </c>
    </row>
    <row r="132" spans="1:10" s="17" customFormat="1" ht="12.75">
      <c r="A132" s="113">
        <v>292</v>
      </c>
      <c r="B132" s="384" t="s">
        <v>323</v>
      </c>
      <c r="C132" s="112" t="s">
        <v>326</v>
      </c>
      <c r="D132" s="427">
        <v>100</v>
      </c>
      <c r="E132" s="419">
        <v>11.258499999999998</v>
      </c>
      <c r="F132" s="403">
        <v>1125.85</v>
      </c>
      <c r="G132" s="525">
        <v>1125.85</v>
      </c>
      <c r="H132" s="404"/>
      <c r="I132" s="404"/>
      <c r="J132" s="514">
        <v>1125.85</v>
      </c>
    </row>
    <row r="133" spans="1:10" s="17" customFormat="1" ht="24">
      <c r="A133" s="113">
        <v>292</v>
      </c>
      <c r="B133" s="384" t="s">
        <v>328</v>
      </c>
      <c r="C133" s="112" t="s">
        <v>329</v>
      </c>
      <c r="D133" s="427">
        <v>4</v>
      </c>
      <c r="E133" s="419">
        <v>39.721</v>
      </c>
      <c r="F133" s="403">
        <v>158.884</v>
      </c>
      <c r="G133" s="525">
        <v>158.884</v>
      </c>
      <c r="H133" s="404"/>
      <c r="I133" s="404"/>
      <c r="J133" s="514">
        <v>158.884</v>
      </c>
    </row>
    <row r="134" spans="1:10" s="17" customFormat="1" ht="24">
      <c r="A134" s="113">
        <v>292</v>
      </c>
      <c r="B134" s="384" t="s">
        <v>309</v>
      </c>
      <c r="C134" s="112" t="s">
        <v>330</v>
      </c>
      <c r="D134" s="427">
        <v>10</v>
      </c>
      <c r="E134" s="419">
        <v>15.525</v>
      </c>
      <c r="F134" s="403">
        <v>155.25</v>
      </c>
      <c r="G134" s="525">
        <v>155.25</v>
      </c>
      <c r="H134" s="404"/>
      <c r="I134" s="404"/>
      <c r="J134" s="514">
        <v>155.25</v>
      </c>
    </row>
    <row r="135" spans="1:10" s="17" customFormat="1" ht="12.75">
      <c r="A135" s="113">
        <v>292</v>
      </c>
      <c r="B135" s="384" t="s">
        <v>309</v>
      </c>
      <c r="C135" s="112" t="s">
        <v>331</v>
      </c>
      <c r="D135" s="427">
        <v>220</v>
      </c>
      <c r="E135" s="419">
        <v>27.0825</v>
      </c>
      <c r="F135" s="403">
        <v>5958.15</v>
      </c>
      <c r="G135" s="525">
        <v>5958.15</v>
      </c>
      <c r="H135" s="404"/>
      <c r="I135" s="404"/>
      <c r="J135" s="514">
        <v>5958.15</v>
      </c>
    </row>
    <row r="136" spans="1:10" s="17" customFormat="1" ht="12.75">
      <c r="A136" s="113">
        <v>292</v>
      </c>
      <c r="B136" s="384" t="s">
        <v>334</v>
      </c>
      <c r="C136" s="112" t="s">
        <v>335</v>
      </c>
      <c r="D136" s="427">
        <v>1</v>
      </c>
      <c r="E136" s="419">
        <v>86.25</v>
      </c>
      <c r="F136" s="403">
        <v>86.25</v>
      </c>
      <c r="G136" s="525">
        <v>86.25</v>
      </c>
      <c r="H136" s="404"/>
      <c r="I136" s="404"/>
      <c r="J136" s="514">
        <v>86.25</v>
      </c>
    </row>
    <row r="137" spans="1:10" s="17" customFormat="1" ht="12.75">
      <c r="A137" s="113">
        <v>292</v>
      </c>
      <c r="B137" s="384" t="s">
        <v>334</v>
      </c>
      <c r="C137" s="112" t="s">
        <v>336</v>
      </c>
      <c r="D137" s="427">
        <v>12</v>
      </c>
      <c r="E137" s="419">
        <v>62.1</v>
      </c>
      <c r="F137" s="403">
        <v>745.2</v>
      </c>
      <c r="G137" s="525">
        <v>745.2</v>
      </c>
      <c r="H137" s="404"/>
      <c r="I137" s="404"/>
      <c r="J137" s="514">
        <v>745.2</v>
      </c>
    </row>
    <row r="138" spans="1:10" s="17" customFormat="1" ht="12.75">
      <c r="A138" s="113">
        <v>292</v>
      </c>
      <c r="B138" s="384" t="s">
        <v>334</v>
      </c>
      <c r="C138" s="112" t="s">
        <v>337</v>
      </c>
      <c r="D138" s="427">
        <v>12</v>
      </c>
      <c r="E138" s="419">
        <v>62.1</v>
      </c>
      <c r="F138" s="403">
        <v>745.2</v>
      </c>
      <c r="G138" s="525">
        <v>745.2</v>
      </c>
      <c r="H138" s="404"/>
      <c r="I138" s="404"/>
      <c r="J138" s="514">
        <v>745.2</v>
      </c>
    </row>
    <row r="139" spans="1:10" s="17" customFormat="1" ht="12.75">
      <c r="A139" s="113">
        <v>292</v>
      </c>
      <c r="B139" s="384" t="s">
        <v>334</v>
      </c>
      <c r="C139" s="112" t="s">
        <v>338</v>
      </c>
      <c r="D139" s="427">
        <v>5</v>
      </c>
      <c r="E139" s="419">
        <v>62.1</v>
      </c>
      <c r="F139" s="403">
        <v>310.5</v>
      </c>
      <c r="G139" s="525">
        <v>310.5</v>
      </c>
      <c r="H139" s="404"/>
      <c r="I139" s="404"/>
      <c r="J139" s="514">
        <v>310.5</v>
      </c>
    </row>
    <row r="140" spans="1:10" s="17" customFormat="1" ht="12.75">
      <c r="A140" s="113">
        <v>292</v>
      </c>
      <c r="B140" s="384" t="s">
        <v>334</v>
      </c>
      <c r="C140" s="112" t="s">
        <v>339</v>
      </c>
      <c r="D140" s="427">
        <v>5</v>
      </c>
      <c r="E140" s="419">
        <v>62.1</v>
      </c>
      <c r="F140" s="403">
        <v>310.5</v>
      </c>
      <c r="G140" s="525">
        <v>310.5</v>
      </c>
      <c r="H140" s="404"/>
      <c r="I140" s="404"/>
      <c r="J140" s="514">
        <v>310.5</v>
      </c>
    </row>
    <row r="141" spans="1:10" s="17" customFormat="1" ht="12.75">
      <c r="A141" s="113">
        <v>292</v>
      </c>
      <c r="B141" s="384" t="s">
        <v>340</v>
      </c>
      <c r="C141" s="112" t="s">
        <v>341</v>
      </c>
      <c r="D141" s="427">
        <v>4</v>
      </c>
      <c r="E141" s="419">
        <v>10.925</v>
      </c>
      <c r="F141" s="403">
        <v>43.7</v>
      </c>
      <c r="G141" s="525">
        <v>43.7</v>
      </c>
      <c r="H141" s="404"/>
      <c r="I141" s="404"/>
      <c r="J141" s="514">
        <v>43.7</v>
      </c>
    </row>
    <row r="142" spans="1:10" s="17" customFormat="1" ht="12.75">
      <c r="A142" s="113">
        <v>292</v>
      </c>
      <c r="B142" s="384" t="s">
        <v>334</v>
      </c>
      <c r="C142" s="112" t="s">
        <v>345</v>
      </c>
      <c r="D142" s="427">
        <v>15</v>
      </c>
      <c r="E142" s="419">
        <v>20.7</v>
      </c>
      <c r="F142" s="403">
        <v>310.5</v>
      </c>
      <c r="G142" s="525">
        <v>310.5</v>
      </c>
      <c r="H142" s="404"/>
      <c r="I142" s="404"/>
      <c r="J142" s="514">
        <v>310.5</v>
      </c>
    </row>
    <row r="143" spans="1:10" s="17" customFormat="1" ht="12.75">
      <c r="A143" s="113">
        <v>292</v>
      </c>
      <c r="B143" s="394" t="s">
        <v>340</v>
      </c>
      <c r="C143" s="112" t="s">
        <v>353</v>
      </c>
      <c r="D143" s="427">
        <v>228</v>
      </c>
      <c r="E143" s="419">
        <v>1.5869999999999997</v>
      </c>
      <c r="F143" s="403">
        <v>361.83599999999996</v>
      </c>
      <c r="G143" s="525">
        <v>361.83599999999996</v>
      </c>
      <c r="H143" s="404"/>
      <c r="I143" s="404"/>
      <c r="J143" s="514">
        <v>361.83599999999996</v>
      </c>
    </row>
    <row r="144" spans="1:10" s="17" customFormat="1" ht="24">
      <c r="A144" s="113">
        <v>292</v>
      </c>
      <c r="B144" s="394"/>
      <c r="C144" s="112" t="s">
        <v>355</v>
      </c>
      <c r="D144" s="427">
        <v>101</v>
      </c>
      <c r="E144" s="419">
        <v>9.89</v>
      </c>
      <c r="F144" s="403">
        <v>998.89</v>
      </c>
      <c r="G144" s="525">
        <v>998.89</v>
      </c>
      <c r="H144" s="404"/>
      <c r="I144" s="404"/>
      <c r="J144" s="514">
        <v>998.89</v>
      </c>
    </row>
    <row r="145" spans="1:10" s="17" customFormat="1" ht="24">
      <c r="A145" s="113">
        <v>292</v>
      </c>
      <c r="B145" s="394" t="s">
        <v>347</v>
      </c>
      <c r="C145" s="112" t="s">
        <v>356</v>
      </c>
      <c r="D145" s="427">
        <v>50</v>
      </c>
      <c r="E145" s="419">
        <v>9.2</v>
      </c>
      <c r="F145" s="403">
        <v>460</v>
      </c>
      <c r="G145" s="525">
        <v>460</v>
      </c>
      <c r="H145" s="404"/>
      <c r="I145" s="404"/>
      <c r="J145" s="514">
        <v>460</v>
      </c>
    </row>
    <row r="146" spans="1:10" s="17" customFormat="1" ht="12.75">
      <c r="A146" s="113">
        <v>292</v>
      </c>
      <c r="B146" s="394" t="s">
        <v>347</v>
      </c>
      <c r="C146" s="112" t="s">
        <v>357</v>
      </c>
      <c r="D146" s="427">
        <v>50</v>
      </c>
      <c r="E146" s="419">
        <v>8.7745</v>
      </c>
      <c r="F146" s="403">
        <v>438.725</v>
      </c>
      <c r="G146" s="525">
        <v>438.725</v>
      </c>
      <c r="H146" s="404"/>
      <c r="I146" s="404"/>
      <c r="J146" s="514">
        <v>438.725</v>
      </c>
    </row>
    <row r="147" spans="1:10" s="17" customFormat="1" ht="12.75">
      <c r="A147" s="113">
        <v>292</v>
      </c>
      <c r="B147" s="394" t="s">
        <v>347</v>
      </c>
      <c r="C147" s="112" t="s">
        <v>358</v>
      </c>
      <c r="D147" s="427">
        <v>30</v>
      </c>
      <c r="E147" s="419">
        <v>2.3575</v>
      </c>
      <c r="F147" s="403">
        <v>70.725</v>
      </c>
      <c r="G147" s="525">
        <v>70.725</v>
      </c>
      <c r="H147" s="404"/>
      <c r="I147" s="404"/>
      <c r="J147" s="514">
        <v>70.725</v>
      </c>
    </row>
    <row r="148" spans="1:10" s="17" customFormat="1" ht="12.75">
      <c r="A148" s="113">
        <v>292</v>
      </c>
      <c r="B148" s="394" t="s">
        <v>347</v>
      </c>
      <c r="C148" s="112" t="s">
        <v>359</v>
      </c>
      <c r="D148" s="427">
        <v>10</v>
      </c>
      <c r="E148" s="419">
        <v>4.485</v>
      </c>
      <c r="F148" s="403">
        <v>44.85</v>
      </c>
      <c r="G148" s="525">
        <v>44.85</v>
      </c>
      <c r="H148" s="404"/>
      <c r="I148" s="404"/>
      <c r="J148" s="514">
        <v>44.85</v>
      </c>
    </row>
    <row r="149" spans="1:10" s="17" customFormat="1" ht="12.75">
      <c r="A149" s="113">
        <v>292</v>
      </c>
      <c r="B149" s="394" t="s">
        <v>347</v>
      </c>
      <c r="C149" s="112" t="s">
        <v>360</v>
      </c>
      <c r="D149" s="427">
        <v>5</v>
      </c>
      <c r="E149" s="419">
        <v>6.095</v>
      </c>
      <c r="F149" s="403">
        <v>30.475</v>
      </c>
      <c r="G149" s="525">
        <v>30.475</v>
      </c>
      <c r="H149" s="404"/>
      <c r="I149" s="404"/>
      <c r="J149" s="514">
        <v>30.475</v>
      </c>
    </row>
    <row r="150" spans="1:10" s="17" customFormat="1" ht="24">
      <c r="A150" s="113">
        <v>292</v>
      </c>
      <c r="B150" s="394" t="s">
        <v>347</v>
      </c>
      <c r="C150" s="112" t="s">
        <v>361</v>
      </c>
      <c r="D150" s="427">
        <v>350</v>
      </c>
      <c r="E150" s="419">
        <v>1.84</v>
      </c>
      <c r="F150" s="403">
        <v>644</v>
      </c>
      <c r="G150" s="525">
        <v>644</v>
      </c>
      <c r="H150" s="404"/>
      <c r="I150" s="404"/>
      <c r="J150" s="514">
        <v>644</v>
      </c>
    </row>
    <row r="151" spans="1:10" s="17" customFormat="1" ht="24">
      <c r="A151" s="113">
        <v>292</v>
      </c>
      <c r="B151" s="394" t="s">
        <v>362</v>
      </c>
      <c r="C151" s="112" t="s">
        <v>361</v>
      </c>
      <c r="D151" s="427">
        <v>300</v>
      </c>
      <c r="E151" s="419">
        <v>5.8534999999999995</v>
      </c>
      <c r="F151" s="403">
        <v>1756.05</v>
      </c>
      <c r="G151" s="525">
        <v>1756.05</v>
      </c>
      <c r="H151" s="404"/>
      <c r="I151" s="404"/>
      <c r="J151" s="514">
        <v>1756.05</v>
      </c>
    </row>
    <row r="152" spans="1:10" s="17" customFormat="1" ht="24">
      <c r="A152" s="113">
        <v>292</v>
      </c>
      <c r="B152" s="394" t="s">
        <v>347</v>
      </c>
      <c r="C152" s="112" t="s">
        <v>363</v>
      </c>
      <c r="D152" s="427">
        <v>379</v>
      </c>
      <c r="E152" s="419">
        <v>2.6795</v>
      </c>
      <c r="F152" s="403">
        <v>1015.5305</v>
      </c>
      <c r="G152" s="525">
        <v>1015.5305</v>
      </c>
      <c r="H152" s="404"/>
      <c r="I152" s="404"/>
      <c r="J152" s="514">
        <v>1015.5305</v>
      </c>
    </row>
    <row r="153" spans="1:10" s="17" customFormat="1" ht="24">
      <c r="A153" s="113">
        <v>292</v>
      </c>
      <c r="B153" s="394" t="s">
        <v>347</v>
      </c>
      <c r="C153" s="112" t="s">
        <v>364</v>
      </c>
      <c r="D153" s="427">
        <v>50</v>
      </c>
      <c r="E153" s="419">
        <v>1.3915</v>
      </c>
      <c r="F153" s="403">
        <v>69.575</v>
      </c>
      <c r="G153" s="525">
        <v>69.575</v>
      </c>
      <c r="H153" s="404"/>
      <c r="I153" s="404"/>
      <c r="J153" s="514">
        <v>69.575</v>
      </c>
    </row>
    <row r="154" spans="1:10" s="17" customFormat="1" ht="12.75">
      <c r="A154" s="113">
        <v>292</v>
      </c>
      <c r="B154" s="384" t="s">
        <v>248</v>
      </c>
      <c r="C154" s="112" t="s">
        <v>365</v>
      </c>
      <c r="D154" s="427">
        <v>13</v>
      </c>
      <c r="E154" s="419">
        <v>159.6775</v>
      </c>
      <c r="F154" s="403">
        <v>2075.8075</v>
      </c>
      <c r="G154" s="525">
        <v>2075.8075</v>
      </c>
      <c r="H154" s="404"/>
      <c r="I154" s="404"/>
      <c r="J154" s="514">
        <v>2075.8075</v>
      </c>
    </row>
    <row r="155" spans="1:10" s="17" customFormat="1" ht="12.75">
      <c r="A155" s="113">
        <v>292</v>
      </c>
      <c r="B155" s="384" t="s">
        <v>169</v>
      </c>
      <c r="C155" s="112" t="s">
        <v>366</v>
      </c>
      <c r="D155" s="427">
        <v>10</v>
      </c>
      <c r="E155" s="419">
        <v>2.9094999999999995</v>
      </c>
      <c r="F155" s="403">
        <v>29.095</v>
      </c>
      <c r="G155" s="525">
        <v>29.095</v>
      </c>
      <c r="H155" s="404"/>
      <c r="I155" s="404"/>
      <c r="J155" s="514">
        <v>29.095</v>
      </c>
    </row>
    <row r="156" spans="1:10" s="17" customFormat="1" ht="12.75">
      <c r="A156" s="113">
        <v>292</v>
      </c>
      <c r="B156" s="384" t="s">
        <v>367</v>
      </c>
      <c r="C156" s="112" t="s">
        <v>366</v>
      </c>
      <c r="D156" s="427">
        <v>10</v>
      </c>
      <c r="E156" s="419">
        <v>24.725</v>
      </c>
      <c r="F156" s="403">
        <v>247.25</v>
      </c>
      <c r="G156" s="525">
        <v>247.25</v>
      </c>
      <c r="H156" s="404"/>
      <c r="I156" s="404"/>
      <c r="J156" s="514">
        <v>247.25</v>
      </c>
    </row>
    <row r="157" spans="1:10" s="17" customFormat="1" ht="12.75">
      <c r="A157" s="113">
        <v>292</v>
      </c>
      <c r="B157" s="384" t="s">
        <v>367</v>
      </c>
      <c r="C157" s="112" t="s">
        <v>368</v>
      </c>
      <c r="D157" s="427">
        <v>30</v>
      </c>
      <c r="E157" s="419">
        <v>42.55</v>
      </c>
      <c r="F157" s="403">
        <v>1276.5</v>
      </c>
      <c r="G157" s="525">
        <v>1276.5</v>
      </c>
      <c r="H157" s="404"/>
      <c r="I157" s="404"/>
      <c r="J157" s="514">
        <v>1276.5</v>
      </c>
    </row>
    <row r="158" spans="1:10" s="17" customFormat="1" ht="12.75">
      <c r="A158" s="113">
        <v>292</v>
      </c>
      <c r="B158" s="394" t="s">
        <v>347</v>
      </c>
      <c r="C158" s="112" t="s">
        <v>374</v>
      </c>
      <c r="D158" s="427">
        <v>140</v>
      </c>
      <c r="E158" s="419">
        <v>1.1844999999999999</v>
      </c>
      <c r="F158" s="403">
        <v>165.83</v>
      </c>
      <c r="G158" s="525">
        <v>165.83</v>
      </c>
      <c r="H158" s="404"/>
      <c r="I158" s="404"/>
      <c r="J158" s="514">
        <v>165.83</v>
      </c>
    </row>
    <row r="159" spans="1:10" s="17" customFormat="1" ht="24">
      <c r="A159" s="113">
        <v>292</v>
      </c>
      <c r="B159" s="394" t="s">
        <v>347</v>
      </c>
      <c r="C159" s="112" t="s">
        <v>377</v>
      </c>
      <c r="D159" s="427">
        <v>250</v>
      </c>
      <c r="E159" s="419">
        <v>3.2429999999999994</v>
      </c>
      <c r="F159" s="403">
        <v>810.75</v>
      </c>
      <c r="G159" s="525">
        <v>810.75</v>
      </c>
      <c r="H159" s="404"/>
      <c r="I159" s="404"/>
      <c r="J159" s="514">
        <v>810.75</v>
      </c>
    </row>
    <row r="160" spans="1:10" s="17" customFormat="1" ht="12.75">
      <c r="A160" s="113">
        <v>292</v>
      </c>
      <c r="B160" s="384" t="s">
        <v>248</v>
      </c>
      <c r="C160" s="112" t="s">
        <v>379</v>
      </c>
      <c r="D160" s="427">
        <v>40</v>
      </c>
      <c r="E160" s="419">
        <v>1.058</v>
      </c>
      <c r="F160" s="403">
        <v>42.32</v>
      </c>
      <c r="G160" s="525">
        <v>42.32</v>
      </c>
      <c r="H160" s="404"/>
      <c r="I160" s="404"/>
      <c r="J160" s="514">
        <v>42.32</v>
      </c>
    </row>
    <row r="161" spans="1:10" s="17" customFormat="1" ht="12.75">
      <c r="A161" s="113">
        <v>292</v>
      </c>
      <c r="B161" s="384" t="s">
        <v>309</v>
      </c>
      <c r="C161" s="112" t="s">
        <v>382</v>
      </c>
      <c r="D161" s="427">
        <v>44</v>
      </c>
      <c r="E161" s="419">
        <v>3.565</v>
      </c>
      <c r="F161" s="403">
        <v>156.86</v>
      </c>
      <c r="G161" s="525">
        <v>156.86</v>
      </c>
      <c r="H161" s="404"/>
      <c r="I161" s="404"/>
      <c r="J161" s="514">
        <v>156.86</v>
      </c>
    </row>
    <row r="162" spans="1:10" s="17" customFormat="1" ht="12.75">
      <c r="A162" s="113">
        <v>292</v>
      </c>
      <c r="B162" s="384" t="s">
        <v>309</v>
      </c>
      <c r="C162" s="112" t="s">
        <v>383</v>
      </c>
      <c r="D162" s="427">
        <v>50</v>
      </c>
      <c r="E162" s="419">
        <v>3.8064999999999998</v>
      </c>
      <c r="F162" s="403">
        <v>190.325</v>
      </c>
      <c r="G162" s="525">
        <v>190.325</v>
      </c>
      <c r="H162" s="404"/>
      <c r="I162" s="404"/>
      <c r="J162" s="514">
        <v>190.325</v>
      </c>
    </row>
    <row r="163" spans="1:10" s="17" customFormat="1" ht="12.75">
      <c r="A163" s="113">
        <v>292</v>
      </c>
      <c r="B163" s="384" t="s">
        <v>309</v>
      </c>
      <c r="C163" s="112" t="s">
        <v>384</v>
      </c>
      <c r="D163" s="427">
        <v>30</v>
      </c>
      <c r="E163" s="419">
        <v>3.8064999999999998</v>
      </c>
      <c r="F163" s="403">
        <v>114.195</v>
      </c>
      <c r="G163" s="525">
        <v>114.195</v>
      </c>
      <c r="H163" s="404"/>
      <c r="I163" s="404"/>
      <c r="J163" s="514">
        <v>114.195</v>
      </c>
    </row>
    <row r="164" spans="1:10" s="17" customFormat="1" ht="12.75">
      <c r="A164" s="113">
        <v>292</v>
      </c>
      <c r="B164" s="384" t="s">
        <v>347</v>
      </c>
      <c r="C164" s="112" t="s">
        <v>385</v>
      </c>
      <c r="D164" s="427">
        <v>30</v>
      </c>
      <c r="E164" s="419">
        <v>8.5445</v>
      </c>
      <c r="F164" s="403">
        <v>256.335</v>
      </c>
      <c r="G164" s="525">
        <v>256.335</v>
      </c>
      <c r="H164" s="404"/>
      <c r="I164" s="404"/>
      <c r="J164" s="514">
        <v>256.335</v>
      </c>
    </row>
    <row r="165" spans="1:10" s="17" customFormat="1" ht="12.75">
      <c r="A165" s="113">
        <v>292</v>
      </c>
      <c r="B165" s="394" t="s">
        <v>367</v>
      </c>
      <c r="C165" s="112" t="s">
        <v>387</v>
      </c>
      <c r="D165" s="427">
        <v>80</v>
      </c>
      <c r="E165" s="419">
        <v>9.475999999999999</v>
      </c>
      <c r="F165" s="403">
        <v>758.08</v>
      </c>
      <c r="G165" s="525">
        <v>758.08</v>
      </c>
      <c r="H165" s="404"/>
      <c r="I165" s="404"/>
      <c r="J165" s="514">
        <v>758.08</v>
      </c>
    </row>
    <row r="166" spans="1:10" s="17" customFormat="1" ht="34.5" customHeight="1">
      <c r="A166" s="113">
        <v>292</v>
      </c>
      <c r="B166" s="384" t="s">
        <v>388</v>
      </c>
      <c r="C166" s="112" t="s">
        <v>389</v>
      </c>
      <c r="D166" s="427">
        <v>7</v>
      </c>
      <c r="E166" s="419">
        <v>20.389499999999998</v>
      </c>
      <c r="F166" s="403">
        <v>142.7265</v>
      </c>
      <c r="G166" s="525">
        <v>142.7265</v>
      </c>
      <c r="H166" s="404"/>
      <c r="I166" s="404"/>
      <c r="J166" s="514">
        <v>142.7265</v>
      </c>
    </row>
    <row r="167" spans="1:10" s="17" customFormat="1" ht="31.5" customHeight="1">
      <c r="A167" s="113">
        <v>292</v>
      </c>
      <c r="B167" s="384" t="s">
        <v>388</v>
      </c>
      <c r="C167" s="112" t="s">
        <v>390</v>
      </c>
      <c r="D167" s="427">
        <v>9</v>
      </c>
      <c r="E167" s="419">
        <v>23.436999999999998</v>
      </c>
      <c r="F167" s="403">
        <v>210.933</v>
      </c>
      <c r="G167" s="525">
        <v>210.933</v>
      </c>
      <c r="H167" s="404"/>
      <c r="I167" s="404"/>
      <c r="J167" s="514">
        <v>210.933</v>
      </c>
    </row>
    <row r="168" spans="1:10" s="17" customFormat="1" ht="12.75">
      <c r="A168" s="113">
        <v>292</v>
      </c>
      <c r="B168" s="394" t="s">
        <v>285</v>
      </c>
      <c r="C168" s="112" t="s">
        <v>391</v>
      </c>
      <c r="D168" s="427">
        <v>1</v>
      </c>
      <c r="E168" s="419">
        <v>0.9429999999999998</v>
      </c>
      <c r="F168" s="403">
        <v>0.9429999999999998</v>
      </c>
      <c r="G168" s="525">
        <v>0.9429999999999998</v>
      </c>
      <c r="H168" s="404"/>
      <c r="I168" s="404"/>
      <c r="J168" s="514">
        <v>0.9429999999999998</v>
      </c>
    </row>
    <row r="169" spans="1:10" s="17" customFormat="1" ht="12.75">
      <c r="A169" s="113">
        <v>292</v>
      </c>
      <c r="B169" s="394" t="s">
        <v>285</v>
      </c>
      <c r="C169" s="112" t="s">
        <v>392</v>
      </c>
      <c r="D169" s="427">
        <v>20</v>
      </c>
      <c r="E169" s="419">
        <v>1.771</v>
      </c>
      <c r="F169" s="403">
        <v>35.42</v>
      </c>
      <c r="G169" s="525">
        <v>35.42</v>
      </c>
      <c r="H169" s="404"/>
      <c r="I169" s="404"/>
      <c r="J169" s="514">
        <v>35.42</v>
      </c>
    </row>
    <row r="170" spans="1:10" s="17" customFormat="1" ht="12.75">
      <c r="A170" s="113">
        <v>292</v>
      </c>
      <c r="B170" s="384" t="s">
        <v>393</v>
      </c>
      <c r="C170" s="112" t="s">
        <v>394</v>
      </c>
      <c r="D170" s="427">
        <v>24</v>
      </c>
      <c r="E170" s="419">
        <v>11.109</v>
      </c>
      <c r="F170" s="403">
        <v>266.616</v>
      </c>
      <c r="G170" s="525">
        <v>266.616</v>
      </c>
      <c r="H170" s="404"/>
      <c r="I170" s="404"/>
      <c r="J170" s="514">
        <v>266.616</v>
      </c>
    </row>
    <row r="171" spans="1:10" s="17" customFormat="1" ht="12.75">
      <c r="A171" s="113">
        <v>292</v>
      </c>
      <c r="B171" s="384" t="s">
        <v>169</v>
      </c>
      <c r="C171" s="112" t="s">
        <v>395</v>
      </c>
      <c r="D171" s="427">
        <v>30</v>
      </c>
      <c r="E171" s="419">
        <v>0.69</v>
      </c>
      <c r="F171" s="403">
        <v>20.7</v>
      </c>
      <c r="G171" s="525">
        <v>20.7</v>
      </c>
      <c r="H171" s="404"/>
      <c r="I171" s="404"/>
      <c r="J171" s="514">
        <v>20.7</v>
      </c>
    </row>
    <row r="172" spans="1:10" s="17" customFormat="1" ht="12.75">
      <c r="A172" s="113">
        <v>292</v>
      </c>
      <c r="B172" s="384" t="s">
        <v>397</v>
      </c>
      <c r="C172" s="112" t="s">
        <v>398</v>
      </c>
      <c r="D172" s="427">
        <v>45</v>
      </c>
      <c r="E172" s="419">
        <v>4.8069999999999995</v>
      </c>
      <c r="F172" s="403">
        <v>216.315</v>
      </c>
      <c r="G172" s="525">
        <v>216.315</v>
      </c>
      <c r="H172" s="404"/>
      <c r="I172" s="404"/>
      <c r="J172" s="514">
        <v>216.315</v>
      </c>
    </row>
    <row r="173" spans="1:10" s="17" customFormat="1" ht="12.75">
      <c r="A173" s="113">
        <v>292</v>
      </c>
      <c r="B173" s="384" t="s">
        <v>309</v>
      </c>
      <c r="C173" s="112" t="s">
        <v>399</v>
      </c>
      <c r="D173" s="427">
        <v>35</v>
      </c>
      <c r="E173" s="419">
        <v>1.5065</v>
      </c>
      <c r="F173" s="403">
        <v>52.7275</v>
      </c>
      <c r="G173" s="525">
        <v>52.7275</v>
      </c>
      <c r="H173" s="404"/>
      <c r="I173" s="404"/>
      <c r="J173" s="514">
        <v>52.7275</v>
      </c>
    </row>
    <row r="174" spans="1:10" s="17" customFormat="1" ht="12.75">
      <c r="A174" s="113">
        <v>292</v>
      </c>
      <c r="B174" s="384" t="s">
        <v>309</v>
      </c>
      <c r="C174" s="112" t="s">
        <v>400</v>
      </c>
      <c r="D174" s="427">
        <v>35</v>
      </c>
      <c r="E174" s="419">
        <v>1.5065</v>
      </c>
      <c r="F174" s="403">
        <v>52.7275</v>
      </c>
      <c r="G174" s="525">
        <v>52.7275</v>
      </c>
      <c r="H174" s="404"/>
      <c r="I174" s="404"/>
      <c r="J174" s="514">
        <v>52.7275</v>
      </c>
    </row>
    <row r="175" spans="1:10" s="17" customFormat="1" ht="12" customHeight="1">
      <c r="A175" s="113">
        <v>292</v>
      </c>
      <c r="B175" s="384" t="s">
        <v>309</v>
      </c>
      <c r="C175" s="112" t="s">
        <v>401</v>
      </c>
      <c r="D175" s="427">
        <v>10</v>
      </c>
      <c r="E175" s="419">
        <v>2.645</v>
      </c>
      <c r="F175" s="403">
        <v>26.45</v>
      </c>
      <c r="G175" s="525">
        <v>26.45</v>
      </c>
      <c r="H175" s="404"/>
      <c r="I175" s="404"/>
      <c r="J175" s="514">
        <v>26.45</v>
      </c>
    </row>
    <row r="176" spans="1:10" s="17" customFormat="1" ht="12.75">
      <c r="A176" s="113">
        <v>292</v>
      </c>
      <c r="B176" s="384" t="s">
        <v>309</v>
      </c>
      <c r="C176" s="112" t="s">
        <v>402</v>
      </c>
      <c r="D176" s="427">
        <v>10</v>
      </c>
      <c r="E176" s="419">
        <v>2.645</v>
      </c>
      <c r="F176" s="403">
        <v>26.45</v>
      </c>
      <c r="G176" s="525">
        <v>26.45</v>
      </c>
      <c r="H176" s="404"/>
      <c r="I176" s="404"/>
      <c r="J176" s="514">
        <v>26.45</v>
      </c>
    </row>
    <row r="177" spans="1:10" s="17" customFormat="1" ht="12.75">
      <c r="A177" s="113">
        <v>292</v>
      </c>
      <c r="B177" s="384" t="s">
        <v>309</v>
      </c>
      <c r="C177" s="112" t="s">
        <v>403</v>
      </c>
      <c r="D177" s="427">
        <v>25</v>
      </c>
      <c r="E177" s="419">
        <v>2.001</v>
      </c>
      <c r="F177" s="403">
        <v>50.025</v>
      </c>
      <c r="G177" s="525">
        <v>50.025</v>
      </c>
      <c r="H177" s="404"/>
      <c r="I177" s="404"/>
      <c r="J177" s="514">
        <v>50.025</v>
      </c>
    </row>
    <row r="178" spans="1:10" s="17" customFormat="1" ht="12.75">
      <c r="A178" s="113">
        <v>292</v>
      </c>
      <c r="B178" s="384" t="s">
        <v>404</v>
      </c>
      <c r="C178" s="112" t="s">
        <v>405</v>
      </c>
      <c r="D178" s="427">
        <v>50</v>
      </c>
      <c r="E178" s="419">
        <v>3.91</v>
      </c>
      <c r="F178" s="403">
        <v>195.5</v>
      </c>
      <c r="G178" s="525">
        <v>195.5</v>
      </c>
      <c r="H178" s="404"/>
      <c r="I178" s="404"/>
      <c r="J178" s="514">
        <v>195.5</v>
      </c>
    </row>
    <row r="179" spans="1:10" s="17" customFormat="1" ht="12.75">
      <c r="A179" s="113">
        <v>292</v>
      </c>
      <c r="B179" s="384" t="s">
        <v>248</v>
      </c>
      <c r="C179" s="112" t="s">
        <v>406</v>
      </c>
      <c r="D179" s="427">
        <v>8</v>
      </c>
      <c r="E179" s="419">
        <v>41.0665</v>
      </c>
      <c r="F179" s="403">
        <v>328.532</v>
      </c>
      <c r="G179" s="525">
        <v>328.532</v>
      </c>
      <c r="H179" s="404"/>
      <c r="I179" s="404"/>
      <c r="J179" s="514">
        <v>328.532</v>
      </c>
    </row>
    <row r="180" spans="1:10" s="17" customFormat="1" ht="12.75">
      <c r="A180" s="113">
        <v>292</v>
      </c>
      <c r="B180" s="384" t="s">
        <v>404</v>
      </c>
      <c r="C180" s="112" t="s">
        <v>407</v>
      </c>
      <c r="D180" s="427">
        <v>517</v>
      </c>
      <c r="E180" s="419">
        <v>0.6325</v>
      </c>
      <c r="F180" s="403">
        <v>327.0025</v>
      </c>
      <c r="G180" s="525">
        <v>327.0025</v>
      </c>
      <c r="H180" s="404"/>
      <c r="I180" s="404"/>
      <c r="J180" s="514">
        <v>327.0025</v>
      </c>
    </row>
    <row r="181" spans="1:10" s="17" customFormat="1" ht="24">
      <c r="A181" s="113">
        <v>292</v>
      </c>
      <c r="B181" s="384" t="s">
        <v>309</v>
      </c>
      <c r="C181" s="112" t="s">
        <v>409</v>
      </c>
      <c r="D181" s="427">
        <v>5</v>
      </c>
      <c r="E181" s="419">
        <v>42.2625</v>
      </c>
      <c r="F181" s="403">
        <v>211.3125</v>
      </c>
      <c r="G181" s="525">
        <v>211.3125</v>
      </c>
      <c r="H181" s="404"/>
      <c r="I181" s="404"/>
      <c r="J181" s="514">
        <v>211.3125</v>
      </c>
    </row>
    <row r="182" spans="1:10" s="17" customFormat="1" ht="12.75">
      <c r="A182" s="113">
        <v>292</v>
      </c>
      <c r="B182" s="394" t="s">
        <v>285</v>
      </c>
      <c r="C182" s="112" t="s">
        <v>411</v>
      </c>
      <c r="D182" s="427">
        <v>20</v>
      </c>
      <c r="E182" s="419">
        <v>11.776</v>
      </c>
      <c r="F182" s="403">
        <v>235.52</v>
      </c>
      <c r="G182" s="525">
        <v>235.52</v>
      </c>
      <c r="H182" s="404"/>
      <c r="I182" s="404"/>
      <c r="J182" s="514">
        <v>235.52</v>
      </c>
    </row>
    <row r="183" spans="1:10" s="17" customFormat="1" ht="12.75">
      <c r="A183" s="113">
        <v>292</v>
      </c>
      <c r="B183" s="394" t="s">
        <v>169</v>
      </c>
      <c r="C183" s="112" t="s">
        <v>414</v>
      </c>
      <c r="D183" s="427">
        <v>36</v>
      </c>
      <c r="E183" s="419">
        <v>1.4605</v>
      </c>
      <c r="F183" s="403">
        <v>52.577999999999996</v>
      </c>
      <c r="G183" s="525">
        <v>52.577999999999996</v>
      </c>
      <c r="H183" s="404"/>
      <c r="I183" s="404"/>
      <c r="J183" s="514">
        <v>52.577999999999996</v>
      </c>
    </row>
    <row r="184" spans="1:10" s="17" customFormat="1" ht="24">
      <c r="A184" s="113">
        <v>292</v>
      </c>
      <c r="B184" s="384" t="s">
        <v>309</v>
      </c>
      <c r="C184" s="112" t="s">
        <v>418</v>
      </c>
      <c r="D184" s="427">
        <v>60</v>
      </c>
      <c r="E184" s="419">
        <v>2.645</v>
      </c>
      <c r="F184" s="403">
        <v>158.7</v>
      </c>
      <c r="G184" s="525">
        <v>158.7</v>
      </c>
      <c r="H184" s="404"/>
      <c r="I184" s="404"/>
      <c r="J184" s="514">
        <v>158.7</v>
      </c>
    </row>
    <row r="185" spans="1:10" s="17" customFormat="1" ht="24">
      <c r="A185" s="113">
        <v>292</v>
      </c>
      <c r="B185" s="384" t="s">
        <v>309</v>
      </c>
      <c r="C185" s="112" t="s">
        <v>419</v>
      </c>
      <c r="D185" s="427">
        <v>30</v>
      </c>
      <c r="E185" s="419">
        <v>2.645</v>
      </c>
      <c r="F185" s="403">
        <v>79.35</v>
      </c>
      <c r="G185" s="525">
        <v>79.35</v>
      </c>
      <c r="H185" s="404"/>
      <c r="I185" s="404"/>
      <c r="J185" s="514">
        <v>79.35</v>
      </c>
    </row>
    <row r="186" spans="1:10" s="17" customFormat="1" ht="24">
      <c r="A186" s="113">
        <v>292</v>
      </c>
      <c r="B186" s="384" t="s">
        <v>309</v>
      </c>
      <c r="C186" s="112" t="s">
        <v>421</v>
      </c>
      <c r="D186" s="427">
        <v>60</v>
      </c>
      <c r="E186" s="419">
        <v>2.645</v>
      </c>
      <c r="F186" s="403">
        <v>158.7</v>
      </c>
      <c r="G186" s="525">
        <v>158.7</v>
      </c>
      <c r="H186" s="404"/>
      <c r="I186" s="404"/>
      <c r="J186" s="514">
        <v>158.7</v>
      </c>
    </row>
    <row r="187" spans="1:10" s="17" customFormat="1" ht="12.75">
      <c r="A187" s="113">
        <v>292</v>
      </c>
      <c r="B187" s="384" t="s">
        <v>285</v>
      </c>
      <c r="C187" s="112" t="s">
        <v>423</v>
      </c>
      <c r="D187" s="427">
        <v>2</v>
      </c>
      <c r="E187" s="419">
        <v>2.0125</v>
      </c>
      <c r="F187" s="403">
        <v>4.025</v>
      </c>
      <c r="G187" s="525">
        <v>4.025</v>
      </c>
      <c r="H187" s="404"/>
      <c r="I187" s="404"/>
      <c r="J187" s="514">
        <v>4.025</v>
      </c>
    </row>
    <row r="188" spans="1:10" s="17" customFormat="1" ht="12.75">
      <c r="A188" s="113">
        <v>292</v>
      </c>
      <c r="B188" s="394" t="s">
        <v>285</v>
      </c>
      <c r="C188" s="112" t="s">
        <v>424</v>
      </c>
      <c r="D188" s="427">
        <v>27</v>
      </c>
      <c r="E188" s="419">
        <v>14.49</v>
      </c>
      <c r="F188" s="403">
        <v>391.23</v>
      </c>
      <c r="G188" s="525">
        <v>391.23</v>
      </c>
      <c r="H188" s="404"/>
      <c r="I188" s="404"/>
      <c r="J188" s="514">
        <v>391.23</v>
      </c>
    </row>
    <row r="189" spans="1:10" s="17" customFormat="1" ht="24">
      <c r="A189" s="113">
        <v>292</v>
      </c>
      <c r="B189" s="384" t="s">
        <v>425</v>
      </c>
      <c r="C189" s="112" t="s">
        <v>426</v>
      </c>
      <c r="D189" s="427">
        <v>1</v>
      </c>
      <c r="E189" s="419">
        <v>1.265</v>
      </c>
      <c r="F189" s="403">
        <v>1.265</v>
      </c>
      <c r="G189" s="525">
        <v>1.265</v>
      </c>
      <c r="H189" s="404"/>
      <c r="I189" s="404"/>
      <c r="J189" s="514">
        <v>1.265</v>
      </c>
    </row>
    <row r="190" spans="1:10" s="17" customFormat="1" ht="12.75">
      <c r="A190" s="113">
        <v>292</v>
      </c>
      <c r="B190" s="384" t="s">
        <v>309</v>
      </c>
      <c r="C190" s="112" t="s">
        <v>427</v>
      </c>
      <c r="D190" s="427">
        <v>90</v>
      </c>
      <c r="E190" s="419">
        <v>2.1275</v>
      </c>
      <c r="F190" s="403">
        <v>191.475</v>
      </c>
      <c r="G190" s="525">
        <v>191.475</v>
      </c>
      <c r="H190" s="404"/>
      <c r="I190" s="404"/>
      <c r="J190" s="514">
        <v>191.475</v>
      </c>
    </row>
    <row r="191" spans="1:10" s="17" customFormat="1" ht="12.75">
      <c r="A191" s="113">
        <v>292</v>
      </c>
      <c r="B191" s="384" t="s">
        <v>309</v>
      </c>
      <c r="C191" s="112" t="s">
        <v>428</v>
      </c>
      <c r="D191" s="427">
        <v>176</v>
      </c>
      <c r="E191" s="419">
        <v>2.3689999999999998</v>
      </c>
      <c r="F191" s="403">
        <v>416.94399999999996</v>
      </c>
      <c r="G191" s="525">
        <v>416.94399999999996</v>
      </c>
      <c r="H191" s="404"/>
      <c r="I191" s="404"/>
      <c r="J191" s="514">
        <v>416.94399999999996</v>
      </c>
    </row>
    <row r="192" spans="1:10" s="17" customFormat="1" ht="12.75">
      <c r="A192" s="113">
        <v>292</v>
      </c>
      <c r="B192" s="384" t="s">
        <v>309</v>
      </c>
      <c r="C192" s="112" t="s">
        <v>429</v>
      </c>
      <c r="D192" s="427">
        <v>15</v>
      </c>
      <c r="E192" s="419">
        <v>6.7275</v>
      </c>
      <c r="F192" s="403">
        <v>100.9125</v>
      </c>
      <c r="G192" s="525">
        <v>100.9125</v>
      </c>
      <c r="H192" s="404"/>
      <c r="I192" s="404"/>
      <c r="J192" s="514">
        <v>100.9125</v>
      </c>
    </row>
    <row r="193" spans="1:10" s="17" customFormat="1" ht="24">
      <c r="A193" s="113">
        <v>292</v>
      </c>
      <c r="B193" s="384" t="s">
        <v>309</v>
      </c>
      <c r="C193" s="112" t="s">
        <v>430</v>
      </c>
      <c r="D193" s="427">
        <v>31</v>
      </c>
      <c r="E193" s="419">
        <v>4.5885</v>
      </c>
      <c r="F193" s="403">
        <v>142.24349999999998</v>
      </c>
      <c r="G193" s="525">
        <v>142.24349999999998</v>
      </c>
      <c r="H193" s="404"/>
      <c r="I193" s="404"/>
      <c r="J193" s="514">
        <v>142.24349999999998</v>
      </c>
    </row>
    <row r="194" spans="1:10" s="17" customFormat="1" ht="24">
      <c r="A194" s="113">
        <v>292</v>
      </c>
      <c r="B194" s="384" t="s">
        <v>309</v>
      </c>
      <c r="C194" s="112" t="s">
        <v>431</v>
      </c>
      <c r="D194" s="427">
        <v>10</v>
      </c>
      <c r="E194" s="419">
        <v>4.5885</v>
      </c>
      <c r="F194" s="403">
        <v>45.885</v>
      </c>
      <c r="G194" s="525">
        <v>45.885</v>
      </c>
      <c r="H194" s="404"/>
      <c r="I194" s="404"/>
      <c r="J194" s="514">
        <v>45.885</v>
      </c>
    </row>
    <row r="195" spans="1:10" s="17" customFormat="1" ht="12.75">
      <c r="A195" s="19" t="s">
        <v>433</v>
      </c>
      <c r="B195" s="386"/>
      <c r="C195" s="16"/>
      <c r="D195" s="428"/>
      <c r="E195" s="420"/>
      <c r="F195" s="407">
        <f>SUM(F126:F194)</f>
        <v>28567.679000000004</v>
      </c>
      <c r="G195" s="526"/>
      <c r="H195" s="404"/>
      <c r="I195" s="404"/>
      <c r="J195" s="517">
        <f>SUM(J126:J194)</f>
        <v>28567.679000000004</v>
      </c>
    </row>
    <row r="196" spans="1:10" s="17" customFormat="1" ht="12.75">
      <c r="A196" s="113">
        <v>293</v>
      </c>
      <c r="B196" s="394" t="s">
        <v>285</v>
      </c>
      <c r="C196" s="112" t="s">
        <v>434</v>
      </c>
      <c r="D196" s="427">
        <v>11</v>
      </c>
      <c r="E196" s="410">
        <v>33.75</v>
      </c>
      <c r="F196" s="403">
        <v>371.25</v>
      </c>
      <c r="G196" s="525">
        <v>371.25</v>
      </c>
      <c r="H196" s="404"/>
      <c r="I196" s="404"/>
      <c r="J196" s="514">
        <v>371.25</v>
      </c>
    </row>
    <row r="197" spans="1:10" s="17" customFormat="1" ht="12.75">
      <c r="A197" s="113">
        <v>293</v>
      </c>
      <c r="B197" s="394" t="s">
        <v>285</v>
      </c>
      <c r="C197" s="112" t="s">
        <v>437</v>
      </c>
      <c r="D197" s="427">
        <v>6</v>
      </c>
      <c r="E197" s="410">
        <v>21.875</v>
      </c>
      <c r="F197" s="403">
        <v>131.25</v>
      </c>
      <c r="G197" s="525">
        <v>131.25</v>
      </c>
      <c r="H197" s="404"/>
      <c r="I197" s="404"/>
      <c r="J197" s="514">
        <v>131.25</v>
      </c>
    </row>
    <row r="198" spans="1:10" s="17" customFormat="1" ht="12.75">
      <c r="A198" s="113">
        <v>293</v>
      </c>
      <c r="B198" s="394" t="s">
        <v>438</v>
      </c>
      <c r="C198" s="112" t="s">
        <v>439</v>
      </c>
      <c r="D198" s="427">
        <v>19</v>
      </c>
      <c r="E198" s="410">
        <v>12</v>
      </c>
      <c r="F198" s="403">
        <v>228</v>
      </c>
      <c r="G198" s="525">
        <v>228</v>
      </c>
      <c r="H198" s="404"/>
      <c r="I198" s="404"/>
      <c r="J198" s="514">
        <v>228</v>
      </c>
    </row>
    <row r="199" spans="1:10" s="17" customFormat="1" ht="12.75">
      <c r="A199" s="113">
        <v>293</v>
      </c>
      <c r="B199" s="394" t="s">
        <v>440</v>
      </c>
      <c r="C199" s="112" t="s">
        <v>441</v>
      </c>
      <c r="D199" s="427">
        <v>34</v>
      </c>
      <c r="E199" s="410">
        <v>40</v>
      </c>
      <c r="F199" s="403">
        <v>1360</v>
      </c>
      <c r="G199" s="525">
        <v>1360</v>
      </c>
      <c r="H199" s="404"/>
      <c r="I199" s="404"/>
      <c r="J199" s="514">
        <v>1360</v>
      </c>
    </row>
    <row r="200" spans="1:10" s="17" customFormat="1" ht="12.75">
      <c r="A200" s="113">
        <v>293</v>
      </c>
      <c r="B200" s="394" t="s">
        <v>253</v>
      </c>
      <c r="C200" s="112" t="s">
        <v>442</v>
      </c>
      <c r="D200" s="427">
        <v>9</v>
      </c>
      <c r="E200" s="410">
        <v>120</v>
      </c>
      <c r="F200" s="403">
        <v>1080</v>
      </c>
      <c r="G200" s="525">
        <v>1080</v>
      </c>
      <c r="H200" s="404"/>
      <c r="I200" s="404"/>
      <c r="J200" s="514">
        <v>1080</v>
      </c>
    </row>
    <row r="201" spans="1:10" s="17" customFormat="1" ht="12.75">
      <c r="A201" s="113">
        <v>293</v>
      </c>
      <c r="B201" s="384" t="s">
        <v>169</v>
      </c>
      <c r="C201" s="112" t="s">
        <v>443</v>
      </c>
      <c r="D201" s="427">
        <v>5</v>
      </c>
      <c r="E201" s="410">
        <v>15</v>
      </c>
      <c r="F201" s="403">
        <v>75</v>
      </c>
      <c r="G201" s="525">
        <v>75</v>
      </c>
      <c r="H201" s="404"/>
      <c r="I201" s="404"/>
      <c r="J201" s="514">
        <v>75</v>
      </c>
    </row>
    <row r="202" spans="1:10" s="17" customFormat="1" ht="12.75">
      <c r="A202" s="113">
        <v>293</v>
      </c>
      <c r="B202" s="384" t="s">
        <v>169</v>
      </c>
      <c r="C202" s="112" t="s">
        <v>444</v>
      </c>
      <c r="D202" s="427">
        <v>12</v>
      </c>
      <c r="E202" s="410">
        <v>50</v>
      </c>
      <c r="F202" s="403">
        <v>600</v>
      </c>
      <c r="G202" s="525">
        <v>600</v>
      </c>
      <c r="H202" s="404"/>
      <c r="I202" s="404"/>
      <c r="J202" s="514">
        <v>600</v>
      </c>
    </row>
    <row r="203" spans="1:10" s="17" customFormat="1" ht="12.75">
      <c r="A203" s="19" t="s">
        <v>445</v>
      </c>
      <c r="B203" s="386"/>
      <c r="C203" s="16"/>
      <c r="D203" s="428"/>
      <c r="E203" s="420"/>
      <c r="F203" s="407">
        <v>3845.5</v>
      </c>
      <c r="G203" s="526"/>
      <c r="H203" s="404"/>
      <c r="I203" s="404"/>
      <c r="J203" s="517">
        <v>3845.5</v>
      </c>
    </row>
    <row r="204" spans="1:10" s="17" customFormat="1" ht="12.75">
      <c r="A204" s="113">
        <v>294</v>
      </c>
      <c r="B204" s="394" t="s">
        <v>285</v>
      </c>
      <c r="C204" s="112" t="s">
        <v>448</v>
      </c>
      <c r="D204" s="427">
        <v>15</v>
      </c>
      <c r="E204" s="410">
        <v>0.6</v>
      </c>
      <c r="F204" s="403">
        <v>9</v>
      </c>
      <c r="G204" s="525">
        <v>9</v>
      </c>
      <c r="H204" s="404"/>
      <c r="I204" s="404"/>
      <c r="J204" s="514">
        <v>9</v>
      </c>
    </row>
    <row r="205" spans="1:10" s="17" customFormat="1" ht="12.75">
      <c r="A205" s="113">
        <v>294</v>
      </c>
      <c r="B205" s="394" t="s">
        <v>285</v>
      </c>
      <c r="C205" s="112" t="s">
        <v>449</v>
      </c>
      <c r="D205" s="427">
        <v>4</v>
      </c>
      <c r="E205" s="410">
        <v>6.25</v>
      </c>
      <c r="F205" s="403">
        <v>25</v>
      </c>
      <c r="G205" s="525">
        <v>25</v>
      </c>
      <c r="H205" s="404"/>
      <c r="I205" s="404"/>
      <c r="J205" s="514">
        <v>25</v>
      </c>
    </row>
    <row r="206" spans="1:10" s="17" customFormat="1" ht="12.75">
      <c r="A206" s="21" t="s">
        <v>454</v>
      </c>
      <c r="B206" s="386"/>
      <c r="C206" s="16"/>
      <c r="D206" s="428"/>
      <c r="E206" s="412"/>
      <c r="F206" s="407">
        <v>34</v>
      </c>
      <c r="G206" s="526"/>
      <c r="H206" s="404"/>
      <c r="I206" s="404"/>
      <c r="J206" s="517">
        <v>34</v>
      </c>
    </row>
    <row r="207" spans="1:10" s="17" customFormat="1" ht="12.75">
      <c r="A207" s="113">
        <v>295</v>
      </c>
      <c r="B207" s="394" t="s">
        <v>285</v>
      </c>
      <c r="C207" s="112" t="s">
        <v>455</v>
      </c>
      <c r="D207" s="427">
        <v>7</v>
      </c>
      <c r="E207" s="410">
        <v>187.5</v>
      </c>
      <c r="F207" s="403">
        <v>1312.5</v>
      </c>
      <c r="G207" s="525">
        <v>1312.5</v>
      </c>
      <c r="H207" s="404"/>
      <c r="I207" s="404"/>
      <c r="J207" s="514">
        <v>1312.5</v>
      </c>
    </row>
    <row r="208" spans="1:10" s="17" customFormat="1" ht="12.75">
      <c r="A208" s="21" t="s">
        <v>457</v>
      </c>
      <c r="B208" s="386"/>
      <c r="C208" s="16"/>
      <c r="D208" s="428"/>
      <c r="E208" s="412"/>
      <c r="F208" s="407">
        <v>1312.5</v>
      </c>
      <c r="G208" s="526"/>
      <c r="H208" s="404"/>
      <c r="I208" s="404"/>
      <c r="J208" s="517">
        <v>1312.5</v>
      </c>
    </row>
    <row r="209" spans="1:10" s="17" customFormat="1" ht="24.75" customHeight="1">
      <c r="A209" s="114">
        <v>296</v>
      </c>
      <c r="B209" s="384" t="s">
        <v>285</v>
      </c>
      <c r="C209" s="112" t="s">
        <v>458</v>
      </c>
      <c r="D209" s="427">
        <v>5</v>
      </c>
      <c r="E209" s="410">
        <v>172.5</v>
      </c>
      <c r="F209" s="403">
        <v>862.5</v>
      </c>
      <c r="G209" s="525">
        <v>862.5</v>
      </c>
      <c r="H209" s="404"/>
      <c r="I209" s="404"/>
      <c r="J209" s="514">
        <v>862.5</v>
      </c>
    </row>
    <row r="210" spans="1:10" s="17" customFormat="1" ht="24">
      <c r="A210" s="114">
        <v>296</v>
      </c>
      <c r="B210" s="389" t="s">
        <v>285</v>
      </c>
      <c r="C210" s="112" t="s">
        <v>465</v>
      </c>
      <c r="D210" s="427">
        <v>38</v>
      </c>
      <c r="E210" s="410">
        <v>46</v>
      </c>
      <c r="F210" s="403">
        <v>1748</v>
      </c>
      <c r="G210" s="525">
        <v>1748</v>
      </c>
      <c r="H210" s="404"/>
      <c r="I210" s="404"/>
      <c r="J210" s="514">
        <v>1748</v>
      </c>
    </row>
    <row r="211" spans="1:10" s="17" customFormat="1" ht="24">
      <c r="A211" s="114">
        <v>296</v>
      </c>
      <c r="B211" s="389" t="s">
        <v>285</v>
      </c>
      <c r="C211" s="112" t="s">
        <v>466</v>
      </c>
      <c r="D211" s="427">
        <v>26</v>
      </c>
      <c r="E211" s="410">
        <v>46</v>
      </c>
      <c r="F211" s="403">
        <v>1196</v>
      </c>
      <c r="G211" s="525">
        <v>1196</v>
      </c>
      <c r="H211" s="404"/>
      <c r="I211" s="404"/>
      <c r="J211" s="514">
        <v>1196</v>
      </c>
    </row>
    <row r="212" spans="1:10" s="17" customFormat="1" ht="24">
      <c r="A212" s="114">
        <v>296</v>
      </c>
      <c r="B212" s="389" t="s">
        <v>285</v>
      </c>
      <c r="C212" s="112" t="s">
        <v>467</v>
      </c>
      <c r="D212" s="427">
        <v>10</v>
      </c>
      <c r="E212" s="410">
        <v>46</v>
      </c>
      <c r="F212" s="403">
        <v>460</v>
      </c>
      <c r="G212" s="525">
        <v>460</v>
      </c>
      <c r="H212" s="404"/>
      <c r="I212" s="404"/>
      <c r="J212" s="514">
        <v>460</v>
      </c>
    </row>
    <row r="213" spans="1:10" s="17" customFormat="1" ht="24">
      <c r="A213" s="114">
        <v>296</v>
      </c>
      <c r="B213" s="389" t="s">
        <v>285</v>
      </c>
      <c r="C213" s="112" t="s">
        <v>468</v>
      </c>
      <c r="D213" s="427">
        <v>9</v>
      </c>
      <c r="E213" s="410">
        <v>46</v>
      </c>
      <c r="F213" s="403">
        <v>414</v>
      </c>
      <c r="G213" s="525">
        <v>414</v>
      </c>
      <c r="H213" s="404"/>
      <c r="I213" s="404"/>
      <c r="J213" s="514">
        <v>414</v>
      </c>
    </row>
    <row r="214" spans="1:10" s="17" customFormat="1" ht="24">
      <c r="A214" s="114">
        <v>296</v>
      </c>
      <c r="B214" s="389" t="s">
        <v>285</v>
      </c>
      <c r="C214" s="112" t="s">
        <v>469</v>
      </c>
      <c r="D214" s="427">
        <v>26</v>
      </c>
      <c r="E214" s="410">
        <v>46</v>
      </c>
      <c r="F214" s="403">
        <v>1196</v>
      </c>
      <c r="G214" s="525">
        <v>1196</v>
      </c>
      <c r="H214" s="404"/>
      <c r="I214" s="404"/>
      <c r="J214" s="514">
        <v>1196</v>
      </c>
    </row>
    <row r="215" spans="1:10" s="17" customFormat="1" ht="24">
      <c r="A215" s="114">
        <v>296</v>
      </c>
      <c r="B215" s="384" t="s">
        <v>470</v>
      </c>
      <c r="C215" s="112" t="s">
        <v>471</v>
      </c>
      <c r="D215" s="427">
        <v>4</v>
      </c>
      <c r="E215" s="410">
        <v>103.5</v>
      </c>
      <c r="F215" s="403">
        <v>414</v>
      </c>
      <c r="G215" s="525">
        <v>414</v>
      </c>
      <c r="H215" s="404"/>
      <c r="I215" s="404"/>
      <c r="J215" s="514">
        <v>414</v>
      </c>
    </row>
    <row r="216" spans="1:10" s="17" customFormat="1" ht="24">
      <c r="A216" s="114">
        <v>296</v>
      </c>
      <c r="B216" s="389" t="s">
        <v>285</v>
      </c>
      <c r="C216" s="112" t="s">
        <v>475</v>
      </c>
      <c r="D216" s="427">
        <v>26</v>
      </c>
      <c r="E216" s="410">
        <v>86.25</v>
      </c>
      <c r="F216" s="403">
        <v>2242.5</v>
      </c>
      <c r="G216" s="525">
        <v>2242.5</v>
      </c>
      <c r="H216" s="404"/>
      <c r="I216" s="404"/>
      <c r="J216" s="514">
        <v>2242.5</v>
      </c>
    </row>
    <row r="217" spans="1:10" s="17" customFormat="1" ht="24">
      <c r="A217" s="114">
        <v>296</v>
      </c>
      <c r="B217" s="389" t="s">
        <v>285</v>
      </c>
      <c r="C217" s="112" t="s">
        <v>476</v>
      </c>
      <c r="D217" s="427">
        <v>32</v>
      </c>
      <c r="E217" s="410">
        <v>86.25</v>
      </c>
      <c r="F217" s="403">
        <v>2760</v>
      </c>
      <c r="G217" s="525">
        <v>2760</v>
      </c>
      <c r="H217" s="404"/>
      <c r="I217" s="404"/>
      <c r="J217" s="514">
        <v>2760</v>
      </c>
    </row>
    <row r="218" spans="1:10" s="17" customFormat="1" ht="24">
      <c r="A218" s="114">
        <v>296</v>
      </c>
      <c r="B218" s="384" t="s">
        <v>285</v>
      </c>
      <c r="C218" s="112" t="s">
        <v>477</v>
      </c>
      <c r="D218" s="427">
        <v>37</v>
      </c>
      <c r="E218" s="410">
        <v>178.25</v>
      </c>
      <c r="F218" s="403">
        <v>6595.25</v>
      </c>
      <c r="G218" s="525">
        <v>6595.25</v>
      </c>
      <c r="H218" s="404"/>
      <c r="I218" s="404"/>
      <c r="J218" s="514">
        <v>6595.25</v>
      </c>
    </row>
    <row r="219" spans="1:10" s="17" customFormat="1" ht="24">
      <c r="A219" s="114">
        <v>296</v>
      </c>
      <c r="B219" s="384" t="s">
        <v>285</v>
      </c>
      <c r="C219" s="112" t="s">
        <v>478</v>
      </c>
      <c r="D219" s="427">
        <v>21</v>
      </c>
      <c r="E219" s="410">
        <v>132.25</v>
      </c>
      <c r="F219" s="403">
        <v>2777.25</v>
      </c>
      <c r="G219" s="525">
        <v>2777.25</v>
      </c>
      <c r="H219" s="404"/>
      <c r="I219" s="404"/>
      <c r="J219" s="514">
        <v>2777.25</v>
      </c>
    </row>
    <row r="220" spans="1:10" s="17" customFormat="1" ht="24">
      <c r="A220" s="114">
        <v>296</v>
      </c>
      <c r="B220" s="384" t="s">
        <v>485</v>
      </c>
      <c r="C220" s="112" t="s">
        <v>487</v>
      </c>
      <c r="D220" s="427">
        <v>3</v>
      </c>
      <c r="E220" s="410">
        <v>115</v>
      </c>
      <c r="F220" s="403">
        <v>345</v>
      </c>
      <c r="G220" s="525">
        <v>345</v>
      </c>
      <c r="H220" s="404"/>
      <c r="I220" s="404"/>
      <c r="J220" s="514">
        <v>345</v>
      </c>
    </row>
    <row r="221" spans="1:10" s="17" customFormat="1" ht="24">
      <c r="A221" s="114">
        <v>296</v>
      </c>
      <c r="B221" s="384" t="s">
        <v>285</v>
      </c>
      <c r="C221" s="112" t="s">
        <v>490</v>
      </c>
      <c r="D221" s="427">
        <v>23</v>
      </c>
      <c r="E221" s="410">
        <v>143.75</v>
      </c>
      <c r="F221" s="403">
        <v>3306.25</v>
      </c>
      <c r="G221" s="525">
        <v>3306.25</v>
      </c>
      <c r="H221" s="404"/>
      <c r="I221" s="404"/>
      <c r="J221" s="514">
        <v>3306.25</v>
      </c>
    </row>
    <row r="222" spans="1:10" s="17" customFormat="1" ht="24">
      <c r="A222" s="114">
        <v>296</v>
      </c>
      <c r="B222" s="384" t="s">
        <v>285</v>
      </c>
      <c r="C222" s="112" t="s">
        <v>494</v>
      </c>
      <c r="D222" s="427">
        <v>1</v>
      </c>
      <c r="E222" s="410">
        <v>57.5</v>
      </c>
      <c r="F222" s="403">
        <v>57.5</v>
      </c>
      <c r="G222" s="525">
        <v>57.5</v>
      </c>
      <c r="H222" s="404"/>
      <c r="I222" s="404"/>
      <c r="J222" s="514">
        <v>57.5</v>
      </c>
    </row>
    <row r="223" spans="1:10" s="17" customFormat="1" ht="24">
      <c r="A223" s="114">
        <v>296</v>
      </c>
      <c r="B223" s="384" t="s">
        <v>285</v>
      </c>
      <c r="C223" s="112" t="s">
        <v>495</v>
      </c>
      <c r="D223" s="427">
        <v>55</v>
      </c>
      <c r="E223" s="410">
        <v>92</v>
      </c>
      <c r="F223" s="403">
        <v>5060</v>
      </c>
      <c r="G223" s="525">
        <v>5060</v>
      </c>
      <c r="H223" s="404"/>
      <c r="I223" s="404"/>
      <c r="J223" s="514">
        <v>5060</v>
      </c>
    </row>
    <row r="224" spans="1:10" s="17" customFormat="1" ht="24">
      <c r="A224" s="114">
        <v>296</v>
      </c>
      <c r="B224" s="384" t="s">
        <v>285</v>
      </c>
      <c r="C224" s="112" t="s">
        <v>496</v>
      </c>
      <c r="D224" s="427">
        <v>5</v>
      </c>
      <c r="E224" s="410">
        <v>289.8</v>
      </c>
      <c r="F224" s="403">
        <v>1449</v>
      </c>
      <c r="G224" s="525">
        <v>1449</v>
      </c>
      <c r="H224" s="404"/>
      <c r="I224" s="404"/>
      <c r="J224" s="514">
        <v>1449</v>
      </c>
    </row>
    <row r="225" spans="1:10" s="17" customFormat="1" ht="24">
      <c r="A225" s="114">
        <v>296</v>
      </c>
      <c r="B225" s="384" t="s">
        <v>285</v>
      </c>
      <c r="C225" s="112" t="s">
        <v>497</v>
      </c>
      <c r="D225" s="427">
        <v>5</v>
      </c>
      <c r="E225" s="410">
        <v>345</v>
      </c>
      <c r="F225" s="403">
        <v>1725</v>
      </c>
      <c r="G225" s="525">
        <v>1725</v>
      </c>
      <c r="H225" s="404"/>
      <c r="I225" s="404"/>
      <c r="J225" s="514">
        <v>1725</v>
      </c>
    </row>
    <row r="226" spans="1:10" s="17" customFormat="1" ht="24">
      <c r="A226" s="114">
        <v>296</v>
      </c>
      <c r="B226" s="384" t="s">
        <v>285</v>
      </c>
      <c r="C226" s="112" t="s">
        <v>505</v>
      </c>
      <c r="D226" s="427">
        <v>2</v>
      </c>
      <c r="E226" s="410">
        <v>333.5</v>
      </c>
      <c r="F226" s="403">
        <v>667</v>
      </c>
      <c r="G226" s="525">
        <v>667</v>
      </c>
      <c r="H226" s="404"/>
      <c r="I226" s="404"/>
      <c r="J226" s="514">
        <v>667</v>
      </c>
    </row>
    <row r="227" spans="1:10" s="17" customFormat="1" ht="12.75">
      <c r="A227" s="114">
        <v>296</v>
      </c>
      <c r="B227" s="384" t="s">
        <v>285</v>
      </c>
      <c r="C227" s="391" t="s">
        <v>507</v>
      </c>
      <c r="D227" s="427">
        <v>8</v>
      </c>
      <c r="E227" s="410">
        <v>208.495</v>
      </c>
      <c r="F227" s="403">
        <v>1667.96</v>
      </c>
      <c r="G227" s="525">
        <v>1667.96</v>
      </c>
      <c r="H227" s="404"/>
      <c r="I227" s="404"/>
      <c r="J227" s="514">
        <v>1667.96</v>
      </c>
    </row>
    <row r="228" spans="1:10" s="17" customFormat="1" ht="12.75">
      <c r="A228" s="114">
        <v>296</v>
      </c>
      <c r="B228" s="384" t="s">
        <v>169</v>
      </c>
      <c r="C228" s="112" t="s">
        <v>651</v>
      </c>
      <c r="D228" s="385">
        <v>4</v>
      </c>
      <c r="E228" s="457">
        <v>310.5</v>
      </c>
      <c r="F228" s="451">
        <v>1242</v>
      </c>
      <c r="G228" s="455">
        <v>1242</v>
      </c>
      <c r="H228" s="455"/>
      <c r="I228" s="455"/>
      <c r="J228" s="527">
        <v>1242</v>
      </c>
    </row>
    <row r="229" spans="1:10" s="17" customFormat="1" ht="12.75">
      <c r="A229" s="114">
        <v>296</v>
      </c>
      <c r="B229" s="384" t="s">
        <v>169</v>
      </c>
      <c r="C229" s="112" t="s">
        <v>652</v>
      </c>
      <c r="D229" s="385">
        <v>15</v>
      </c>
      <c r="E229" s="457">
        <v>225</v>
      </c>
      <c r="F229" s="451">
        <v>3375</v>
      </c>
      <c r="G229" s="455">
        <v>3375</v>
      </c>
      <c r="H229" s="455"/>
      <c r="I229" s="455"/>
      <c r="J229" s="527">
        <v>3375</v>
      </c>
    </row>
    <row r="230" spans="1:10" s="17" customFormat="1" ht="12.75">
      <c r="A230" s="114">
        <v>296</v>
      </c>
      <c r="B230" s="384" t="s">
        <v>169</v>
      </c>
      <c r="C230" s="112" t="s">
        <v>653</v>
      </c>
      <c r="D230" s="385">
        <v>13</v>
      </c>
      <c r="E230" s="457">
        <v>150</v>
      </c>
      <c r="F230" s="451">
        <v>1950</v>
      </c>
      <c r="G230" s="455">
        <v>1950</v>
      </c>
      <c r="H230" s="455"/>
      <c r="I230" s="455"/>
      <c r="J230" s="527">
        <v>1950</v>
      </c>
    </row>
    <row r="231" spans="1:10" s="17" customFormat="1" ht="12.75">
      <c r="A231" s="114">
        <v>296</v>
      </c>
      <c r="B231" s="384" t="s">
        <v>169</v>
      </c>
      <c r="C231" s="112" t="s">
        <v>654</v>
      </c>
      <c r="D231" s="427">
        <v>2</v>
      </c>
      <c r="E231" s="410">
        <v>95</v>
      </c>
      <c r="F231" s="403">
        <f>D231*E231</f>
        <v>190</v>
      </c>
      <c r="G231" s="525">
        <v>190</v>
      </c>
      <c r="H231" s="404"/>
      <c r="I231" s="404"/>
      <c r="J231" s="514">
        <v>190</v>
      </c>
    </row>
    <row r="232" spans="1:10" s="17" customFormat="1" ht="12.75">
      <c r="A232" s="18" t="s">
        <v>515</v>
      </c>
      <c r="B232" s="125"/>
      <c r="C232" s="16"/>
      <c r="D232" s="428"/>
      <c r="E232" s="412"/>
      <c r="F232" s="407">
        <f>SUM(F209:F231)</f>
        <v>41700.21</v>
      </c>
      <c r="G232" s="526"/>
      <c r="H232" s="404"/>
      <c r="I232" s="404"/>
      <c r="J232" s="517">
        <f>SUM(J209:J231)</f>
        <v>41700.21</v>
      </c>
    </row>
    <row r="233" spans="1:10" s="17" customFormat="1" ht="12.75">
      <c r="A233" s="113">
        <v>299</v>
      </c>
      <c r="B233" s="384" t="s">
        <v>169</v>
      </c>
      <c r="C233" s="112" t="s">
        <v>516</v>
      </c>
      <c r="D233" s="427">
        <v>24</v>
      </c>
      <c r="E233" s="410">
        <v>34.5</v>
      </c>
      <c r="F233" s="403">
        <v>828</v>
      </c>
      <c r="G233" s="525">
        <v>828</v>
      </c>
      <c r="H233" s="404"/>
      <c r="I233" s="404"/>
      <c r="J233" s="514">
        <v>828</v>
      </c>
    </row>
    <row r="234" spans="1:10" s="17" customFormat="1" ht="12.75">
      <c r="A234" s="113">
        <v>299</v>
      </c>
      <c r="B234" s="384" t="s">
        <v>169</v>
      </c>
      <c r="C234" s="112" t="s">
        <v>517</v>
      </c>
      <c r="D234" s="427">
        <v>21</v>
      </c>
      <c r="E234" s="410">
        <v>28.75</v>
      </c>
      <c r="F234" s="403">
        <v>603.75</v>
      </c>
      <c r="G234" s="525">
        <v>603.75</v>
      </c>
      <c r="H234" s="404"/>
      <c r="I234" s="404"/>
      <c r="J234" s="514">
        <v>603.75</v>
      </c>
    </row>
    <row r="235" spans="1:10" s="17" customFormat="1" ht="12.75">
      <c r="A235" s="113">
        <v>299</v>
      </c>
      <c r="B235" s="384" t="s">
        <v>169</v>
      </c>
      <c r="C235" s="112" t="s">
        <v>518</v>
      </c>
      <c r="D235" s="427">
        <v>33</v>
      </c>
      <c r="E235" s="410">
        <v>40.25</v>
      </c>
      <c r="F235" s="403">
        <v>1328.25</v>
      </c>
      <c r="G235" s="525">
        <v>1328.25</v>
      </c>
      <c r="H235" s="404"/>
      <c r="I235" s="404"/>
      <c r="J235" s="514">
        <v>1328.25</v>
      </c>
    </row>
    <row r="236" spans="1:10" s="17" customFormat="1" ht="12.75">
      <c r="A236" s="113">
        <v>299</v>
      </c>
      <c r="B236" s="384" t="s">
        <v>169</v>
      </c>
      <c r="C236" s="112" t="s">
        <v>520</v>
      </c>
      <c r="D236" s="427">
        <v>2</v>
      </c>
      <c r="E236" s="410">
        <v>230</v>
      </c>
      <c r="F236" s="403">
        <v>460</v>
      </c>
      <c r="G236" s="525">
        <v>460</v>
      </c>
      <c r="H236" s="404"/>
      <c r="I236" s="404"/>
      <c r="J236" s="514">
        <v>460</v>
      </c>
    </row>
    <row r="237" spans="1:10" s="17" customFormat="1" ht="12.75">
      <c r="A237" s="113">
        <v>299</v>
      </c>
      <c r="B237" s="384" t="s">
        <v>169</v>
      </c>
      <c r="C237" s="112" t="s">
        <v>521</v>
      </c>
      <c r="D237" s="427">
        <v>10</v>
      </c>
      <c r="E237" s="410">
        <v>8.05</v>
      </c>
      <c r="F237" s="403">
        <v>80.5</v>
      </c>
      <c r="G237" s="525">
        <v>80.5</v>
      </c>
      <c r="H237" s="404"/>
      <c r="I237" s="404"/>
      <c r="J237" s="514">
        <v>80.5</v>
      </c>
    </row>
    <row r="238" spans="1:10" s="20" customFormat="1" ht="12.75">
      <c r="A238" s="113">
        <v>299</v>
      </c>
      <c r="B238" s="384" t="s">
        <v>169</v>
      </c>
      <c r="C238" s="112" t="s">
        <v>522</v>
      </c>
      <c r="D238" s="427">
        <v>3</v>
      </c>
      <c r="E238" s="410">
        <v>150</v>
      </c>
      <c r="F238" s="403">
        <v>450</v>
      </c>
      <c r="G238" s="525">
        <v>450</v>
      </c>
      <c r="H238" s="528"/>
      <c r="I238" s="528"/>
      <c r="J238" s="514">
        <v>450</v>
      </c>
    </row>
    <row r="239" spans="1:10" s="17" customFormat="1" ht="13.5" thickBot="1">
      <c r="A239" s="120" t="s">
        <v>523</v>
      </c>
      <c r="B239" s="395"/>
      <c r="C239" s="121"/>
      <c r="D239" s="429"/>
      <c r="E239" s="446"/>
      <c r="F239" s="423">
        <v>3750.5</v>
      </c>
      <c r="G239" s="529"/>
      <c r="H239" s="424"/>
      <c r="I239" s="424"/>
      <c r="J239" s="516">
        <v>3750.5</v>
      </c>
    </row>
    <row r="240" spans="1:6" s="167" customFormat="1" ht="19.5" customHeight="1" thickBot="1">
      <c r="A240" s="166"/>
      <c r="B240" s="28"/>
      <c r="C240" s="29"/>
      <c r="D240" s="30"/>
      <c r="E240" s="197"/>
      <c r="F240" s="39"/>
    </row>
    <row r="241" spans="1:6" s="20" customFormat="1" ht="13.5" hidden="1" thickBot="1">
      <c r="A241" s="27"/>
      <c r="B241" s="28"/>
      <c r="C241" s="29"/>
      <c r="D241" s="30"/>
      <c r="E241" s="197"/>
      <c r="F241" s="32"/>
    </row>
    <row r="242" spans="1:6" s="20" customFormat="1" ht="13.5" hidden="1" thickBot="1">
      <c r="A242" s="27"/>
      <c r="B242" s="28"/>
      <c r="C242" s="29"/>
      <c r="D242" s="30"/>
      <c r="E242" s="197"/>
      <c r="F242" s="39"/>
    </row>
    <row r="243" spans="1:17" s="149" customFormat="1" ht="24.75" customHeight="1" thickBot="1">
      <c r="A243" s="841" t="s">
        <v>524</v>
      </c>
      <c r="B243" s="842"/>
      <c r="C243" s="842"/>
      <c r="D243" s="837"/>
      <c r="E243" s="838"/>
      <c r="F243" s="148">
        <f>SUM(F239+F232+F208+F206+F203+F195+F125+F122+F106+F98+F95+F93+F89+F85+F71+F59+F51+F29+F27+F25+F54)</f>
        <v>300999.076</v>
      </c>
      <c r="G243" s="148">
        <f>SUM(G13:G239)</f>
        <v>300999.0760000002</v>
      </c>
      <c r="H243" s="148">
        <f>SUM(H13:H239)</f>
        <v>0</v>
      </c>
      <c r="I243" s="148">
        <f>SUM(I13:I239)</f>
        <v>0</v>
      </c>
      <c r="J243" s="148">
        <f>SUM(J239+J232+J208+J206+J203+J195+J125+J122+J106+J98+J95+J93+J89+J85+J71+J59+J54+J51+J29+J25+J27)</f>
        <v>300999.076</v>
      </c>
      <c r="K243" s="23"/>
      <c r="M243" s="23"/>
      <c r="N243" s="24"/>
      <c r="O243" s="150"/>
      <c r="Q243" s="23"/>
    </row>
    <row r="244" spans="1:6" s="167" customFormat="1" ht="19.5" customHeight="1" thickBot="1">
      <c r="A244" s="166"/>
      <c r="B244" s="28"/>
      <c r="C244" s="33"/>
      <c r="D244" s="30"/>
      <c r="E244" s="201"/>
      <c r="F244" s="182"/>
    </row>
    <row r="245" spans="1:7" s="20" customFormat="1" ht="13.5" hidden="1" thickBot="1">
      <c r="A245" s="166"/>
      <c r="B245" s="28"/>
      <c r="C245" s="33"/>
      <c r="D245" s="30"/>
      <c r="E245" s="202"/>
      <c r="F245" s="183"/>
      <c r="G245" s="167"/>
    </row>
    <row r="246" spans="1:17" s="153" customFormat="1" ht="30" customHeight="1" thickBot="1">
      <c r="A246" s="171" t="s">
        <v>525</v>
      </c>
      <c r="B246" s="151"/>
      <c r="C246" s="152"/>
      <c r="D246" s="86"/>
      <c r="E246" s="203"/>
      <c r="F246" s="86"/>
      <c r="G246" s="92"/>
      <c r="H246" s="92"/>
      <c r="I246" s="92"/>
      <c r="J246" s="92"/>
      <c r="K246" s="23"/>
      <c r="M246" s="23"/>
      <c r="N246" s="145"/>
      <c r="O246" s="150"/>
      <c r="P246" s="149"/>
      <c r="Q246" s="23"/>
    </row>
    <row r="247" spans="1:17" s="144" customFormat="1" ht="12">
      <c r="A247" s="140">
        <v>311</v>
      </c>
      <c r="B247" s="141" t="s">
        <v>526</v>
      </c>
      <c r="C247" s="142" t="s">
        <v>527</v>
      </c>
      <c r="D247" s="431">
        <v>7</v>
      </c>
      <c r="E247" s="521">
        <v>1857.14</v>
      </c>
      <c r="F247" s="530">
        <v>13000</v>
      </c>
      <c r="G247" s="434">
        <f aca="true" t="shared" si="0" ref="G247:G254">+F247</f>
        <v>13000</v>
      </c>
      <c r="H247" s="434"/>
      <c r="I247" s="434"/>
      <c r="J247" s="130">
        <v>13000</v>
      </c>
      <c r="N247" s="145"/>
      <c r="O247" s="145"/>
      <c r="Q247" s="143"/>
    </row>
    <row r="248" spans="1:17" s="25" customFormat="1" ht="12">
      <c r="A248" s="154" t="s">
        <v>528</v>
      </c>
      <c r="B248" s="155"/>
      <c r="C248" s="22"/>
      <c r="D248" s="432"/>
      <c r="E248" s="437"/>
      <c r="F248" s="417">
        <f>+F247</f>
        <v>13000</v>
      </c>
      <c r="G248" s="101"/>
      <c r="H248" s="101"/>
      <c r="I248" s="101"/>
      <c r="J248" s="124">
        <f>SUM(J247)</f>
        <v>13000</v>
      </c>
      <c r="N248" s="24"/>
      <c r="O248" s="24"/>
      <c r="Q248" s="23"/>
    </row>
    <row r="249" spans="1:10" s="17" customFormat="1" ht="12.75">
      <c r="A249" s="113">
        <v>312</v>
      </c>
      <c r="B249" s="384" t="s">
        <v>526</v>
      </c>
      <c r="C249" s="112" t="s">
        <v>529</v>
      </c>
      <c r="D249" s="427">
        <v>7</v>
      </c>
      <c r="E249" s="435">
        <v>857.14</v>
      </c>
      <c r="F249" s="403">
        <f>+D249*E249</f>
        <v>5999.98</v>
      </c>
      <c r="G249" s="525">
        <f t="shared" si="0"/>
        <v>5999.98</v>
      </c>
      <c r="H249" s="525"/>
      <c r="I249" s="525"/>
      <c r="J249" s="531">
        <v>5999.98</v>
      </c>
    </row>
    <row r="250" spans="1:10" s="17" customFormat="1" ht="12.75">
      <c r="A250" s="18" t="s">
        <v>530</v>
      </c>
      <c r="B250" s="125"/>
      <c r="C250" s="16"/>
      <c r="D250" s="436"/>
      <c r="E250" s="437"/>
      <c r="F250" s="412">
        <f>+F249</f>
        <v>5999.98</v>
      </c>
      <c r="G250" s="437"/>
      <c r="H250" s="437"/>
      <c r="I250" s="437"/>
      <c r="J250" s="532">
        <f>SUM(J249)</f>
        <v>5999.98</v>
      </c>
    </row>
    <row r="251" spans="1:10" s="17" customFormat="1" ht="12.75">
      <c r="A251" s="113">
        <v>313</v>
      </c>
      <c r="B251" s="384" t="s">
        <v>526</v>
      </c>
      <c r="C251" s="112" t="s">
        <v>531</v>
      </c>
      <c r="D251" s="427">
        <v>7</v>
      </c>
      <c r="E251" s="435">
        <v>714.29</v>
      </c>
      <c r="F251" s="403">
        <f>+D251*E251</f>
        <v>5000.03</v>
      </c>
      <c r="G251" s="525">
        <f t="shared" si="0"/>
        <v>5000.03</v>
      </c>
      <c r="H251" s="525"/>
      <c r="I251" s="525"/>
      <c r="J251" s="531">
        <v>5000.03</v>
      </c>
    </row>
    <row r="252" spans="1:10" s="17" customFormat="1" ht="12.75">
      <c r="A252" s="18" t="s">
        <v>532</v>
      </c>
      <c r="B252" s="125"/>
      <c r="C252" s="16"/>
      <c r="D252" s="436"/>
      <c r="E252" s="437"/>
      <c r="F252" s="412">
        <f>+F251</f>
        <v>5000.03</v>
      </c>
      <c r="G252" s="437"/>
      <c r="H252" s="437"/>
      <c r="I252" s="437"/>
      <c r="J252" s="532">
        <f>SUM(J251)</f>
        <v>5000.03</v>
      </c>
    </row>
    <row r="253" spans="1:10" s="17" customFormat="1" ht="12.75">
      <c r="A253" s="113">
        <v>314</v>
      </c>
      <c r="B253" s="384" t="s">
        <v>534</v>
      </c>
      <c r="C253" s="112" t="s">
        <v>535</v>
      </c>
      <c r="D253" s="427">
        <v>10</v>
      </c>
      <c r="E253" s="435">
        <v>600</v>
      </c>
      <c r="F253" s="403">
        <f>+D253*E253</f>
        <v>6000</v>
      </c>
      <c r="G253" s="525">
        <f t="shared" si="0"/>
        <v>6000</v>
      </c>
      <c r="H253" s="525"/>
      <c r="I253" s="525"/>
      <c r="J253" s="531">
        <v>6000</v>
      </c>
    </row>
    <row r="254" spans="1:10" s="17" customFormat="1" ht="12.75">
      <c r="A254" s="113">
        <v>314</v>
      </c>
      <c r="B254" s="384" t="s">
        <v>526</v>
      </c>
      <c r="C254" s="112" t="s">
        <v>536</v>
      </c>
      <c r="D254" s="427">
        <v>7</v>
      </c>
      <c r="E254" s="435">
        <v>4000</v>
      </c>
      <c r="F254" s="403">
        <f>+D254*E254</f>
        <v>28000</v>
      </c>
      <c r="G254" s="525">
        <f t="shared" si="0"/>
        <v>28000</v>
      </c>
      <c r="H254" s="525"/>
      <c r="I254" s="525"/>
      <c r="J254" s="531">
        <v>28000</v>
      </c>
    </row>
    <row r="255" spans="1:10" s="17" customFormat="1" ht="12.75">
      <c r="A255" s="18" t="s">
        <v>537</v>
      </c>
      <c r="B255" s="125"/>
      <c r="C255" s="16"/>
      <c r="D255" s="436"/>
      <c r="E255" s="437"/>
      <c r="F255" s="412">
        <f>SUM(F253:F254)</f>
        <v>34000</v>
      </c>
      <c r="G255" s="437"/>
      <c r="H255" s="437"/>
      <c r="I255" s="437"/>
      <c r="J255" s="532">
        <f>SUM(J253:J254)</f>
        <v>34000</v>
      </c>
    </row>
    <row r="256" spans="1:10" s="17" customFormat="1" ht="12.75">
      <c r="A256" s="113">
        <v>315</v>
      </c>
      <c r="B256" s="384" t="s">
        <v>526</v>
      </c>
      <c r="C256" s="112" t="s">
        <v>538</v>
      </c>
      <c r="D256" s="427">
        <v>7</v>
      </c>
      <c r="E256" s="435">
        <v>1100</v>
      </c>
      <c r="F256" s="403">
        <v>7700</v>
      </c>
      <c r="G256" s="525">
        <v>7700</v>
      </c>
      <c r="H256" s="525"/>
      <c r="I256" s="525"/>
      <c r="J256" s="531">
        <v>7700</v>
      </c>
    </row>
    <row r="257" spans="1:10" s="17" customFormat="1" ht="12.75">
      <c r="A257" s="113">
        <v>315</v>
      </c>
      <c r="B257" s="384" t="s">
        <v>169</v>
      </c>
      <c r="C257" s="112" t="s">
        <v>539</v>
      </c>
      <c r="D257" s="427">
        <v>6</v>
      </c>
      <c r="E257" s="435">
        <v>800</v>
      </c>
      <c r="F257" s="403">
        <v>4800</v>
      </c>
      <c r="G257" s="525">
        <v>4800</v>
      </c>
      <c r="H257" s="525"/>
      <c r="I257" s="525"/>
      <c r="J257" s="531">
        <v>4800</v>
      </c>
    </row>
    <row r="258" spans="1:10" s="17" customFormat="1" ht="12.75">
      <c r="A258" s="18" t="s">
        <v>540</v>
      </c>
      <c r="B258" s="125"/>
      <c r="C258" s="16"/>
      <c r="D258" s="436"/>
      <c r="E258" s="437"/>
      <c r="F258" s="412">
        <v>12500</v>
      </c>
      <c r="G258" s="437"/>
      <c r="H258" s="437"/>
      <c r="I258" s="437"/>
      <c r="J258" s="532">
        <v>12500</v>
      </c>
    </row>
    <row r="259" spans="1:10" s="17" customFormat="1" ht="12.75">
      <c r="A259" s="113">
        <v>321</v>
      </c>
      <c r="B259" s="384" t="s">
        <v>541</v>
      </c>
      <c r="C259" s="112" t="s">
        <v>542</v>
      </c>
      <c r="D259" s="427">
        <v>17</v>
      </c>
      <c r="E259" s="435">
        <v>1841.18</v>
      </c>
      <c r="F259" s="403">
        <f>+E259*D259</f>
        <v>31300.06</v>
      </c>
      <c r="G259" s="525">
        <f>+F259</f>
        <v>31300.06</v>
      </c>
      <c r="H259" s="525"/>
      <c r="I259" s="525"/>
      <c r="J259" s="531">
        <v>31300.06</v>
      </c>
    </row>
    <row r="260" spans="1:10" s="17" customFormat="1" ht="12.75">
      <c r="A260" s="18" t="s">
        <v>543</v>
      </c>
      <c r="B260" s="125"/>
      <c r="C260" s="16"/>
      <c r="D260" s="438"/>
      <c r="E260" s="439"/>
      <c r="F260" s="412">
        <f>+F259</f>
        <v>31300.06</v>
      </c>
      <c r="G260" s="437"/>
      <c r="H260" s="437"/>
      <c r="I260" s="437"/>
      <c r="J260" s="532">
        <f>SUM(J259)</f>
        <v>31300.06</v>
      </c>
    </row>
    <row r="261" spans="1:10" s="17" customFormat="1" ht="12.75">
      <c r="A261" s="113">
        <v>331</v>
      </c>
      <c r="B261" s="394" t="s">
        <v>526</v>
      </c>
      <c r="C261" s="122" t="s">
        <v>547</v>
      </c>
      <c r="D261" s="427">
        <v>2</v>
      </c>
      <c r="E261" s="435">
        <v>80700</v>
      </c>
      <c r="F261" s="403">
        <v>161400</v>
      </c>
      <c r="G261" s="525">
        <v>161400</v>
      </c>
      <c r="H261" s="525"/>
      <c r="I261" s="525"/>
      <c r="J261" s="531">
        <v>161400</v>
      </c>
    </row>
    <row r="262" spans="1:10" s="17" customFormat="1" ht="12.75">
      <c r="A262" s="18" t="s">
        <v>548</v>
      </c>
      <c r="B262" s="125"/>
      <c r="C262" s="16"/>
      <c r="D262" s="432"/>
      <c r="E262" s="101"/>
      <c r="F262" s="412">
        <v>161400</v>
      </c>
      <c r="G262" s="437"/>
      <c r="H262" s="437"/>
      <c r="I262" s="437"/>
      <c r="J262" s="532">
        <v>161400</v>
      </c>
    </row>
    <row r="263" spans="1:10" s="17" customFormat="1" ht="12.75">
      <c r="A263" s="123">
        <v>332</v>
      </c>
      <c r="B263" s="394" t="s">
        <v>534</v>
      </c>
      <c r="C263" s="122" t="s">
        <v>549</v>
      </c>
      <c r="D263" s="427">
        <v>47</v>
      </c>
      <c r="E263" s="435">
        <v>1100</v>
      </c>
      <c r="F263" s="403">
        <f>+E263*D263</f>
        <v>51700</v>
      </c>
      <c r="G263" s="525">
        <f>+F263</f>
        <v>51700</v>
      </c>
      <c r="H263" s="525"/>
      <c r="I263" s="525"/>
      <c r="J263" s="531">
        <v>51700</v>
      </c>
    </row>
    <row r="264" spans="1:10" s="17" customFormat="1" ht="12.75">
      <c r="A264" s="123">
        <v>332</v>
      </c>
      <c r="B264" s="394" t="s">
        <v>534</v>
      </c>
      <c r="C264" s="122" t="s">
        <v>550</v>
      </c>
      <c r="D264" s="427">
        <v>28</v>
      </c>
      <c r="E264" s="435">
        <v>1800</v>
      </c>
      <c r="F264" s="403">
        <f>+E264*D264</f>
        <v>50400</v>
      </c>
      <c r="G264" s="525">
        <f>+F264</f>
        <v>50400</v>
      </c>
      <c r="H264" s="525"/>
      <c r="I264" s="525"/>
      <c r="J264" s="531">
        <v>50400</v>
      </c>
    </row>
    <row r="265" spans="1:10" s="17" customFormat="1" ht="12.75">
      <c r="A265" s="21" t="s">
        <v>551</v>
      </c>
      <c r="B265" s="386"/>
      <c r="C265" s="16"/>
      <c r="D265" s="440"/>
      <c r="E265" s="437"/>
      <c r="F265" s="412">
        <f>SUM(F263:F264)</f>
        <v>102100</v>
      </c>
      <c r="G265" s="437"/>
      <c r="H265" s="437"/>
      <c r="I265" s="437"/>
      <c r="J265" s="532">
        <f>SUM(J263:J264)</f>
        <v>102100</v>
      </c>
    </row>
    <row r="266" spans="1:10" s="17" customFormat="1" ht="12.75">
      <c r="A266" s="113">
        <v>333</v>
      </c>
      <c r="B266" s="384" t="s">
        <v>541</v>
      </c>
      <c r="C266" s="112" t="s">
        <v>552</v>
      </c>
      <c r="D266" s="427">
        <v>19</v>
      </c>
      <c r="E266" s="435">
        <v>60.526315789473685</v>
      </c>
      <c r="F266" s="403">
        <v>1150</v>
      </c>
      <c r="G266" s="525">
        <v>1150</v>
      </c>
      <c r="H266" s="525"/>
      <c r="I266" s="525"/>
      <c r="J266" s="531">
        <v>1150</v>
      </c>
    </row>
    <row r="267" spans="1:10" s="17" customFormat="1" ht="12.75">
      <c r="A267" s="113">
        <v>333</v>
      </c>
      <c r="B267" s="384" t="s">
        <v>534</v>
      </c>
      <c r="C267" s="112" t="s">
        <v>553</v>
      </c>
      <c r="D267" s="427">
        <v>31</v>
      </c>
      <c r="E267" s="435">
        <v>171.03225806451613</v>
      </c>
      <c r="F267" s="403">
        <v>5302</v>
      </c>
      <c r="G267" s="525">
        <v>5302</v>
      </c>
      <c r="H267" s="525"/>
      <c r="I267" s="525"/>
      <c r="J267" s="531">
        <v>5302</v>
      </c>
    </row>
    <row r="268" spans="1:10" s="17" customFormat="1" ht="12.75">
      <c r="A268" s="113">
        <v>333</v>
      </c>
      <c r="B268" s="384" t="s">
        <v>534</v>
      </c>
      <c r="C268" s="112" t="s">
        <v>554</v>
      </c>
      <c r="D268" s="427">
        <v>24</v>
      </c>
      <c r="E268" s="435">
        <v>158.33333333333334</v>
      </c>
      <c r="F268" s="403">
        <v>3800</v>
      </c>
      <c r="G268" s="525">
        <v>3800</v>
      </c>
      <c r="H268" s="525"/>
      <c r="I268" s="525"/>
      <c r="J268" s="531">
        <v>3800</v>
      </c>
    </row>
    <row r="269" spans="1:10" s="17" customFormat="1" ht="12.75">
      <c r="A269" s="113">
        <v>333</v>
      </c>
      <c r="B269" s="384" t="s">
        <v>534</v>
      </c>
      <c r="C269" s="112" t="s">
        <v>555</v>
      </c>
      <c r="D269" s="427">
        <v>30</v>
      </c>
      <c r="E269" s="435">
        <v>23.333333333333332</v>
      </c>
      <c r="F269" s="403">
        <v>700</v>
      </c>
      <c r="G269" s="525">
        <v>700</v>
      </c>
      <c r="H269" s="525"/>
      <c r="I269" s="525"/>
      <c r="J269" s="531">
        <v>700</v>
      </c>
    </row>
    <row r="270" spans="1:10" s="17" customFormat="1" ht="24">
      <c r="A270" s="123">
        <v>333</v>
      </c>
      <c r="B270" s="394" t="s">
        <v>526</v>
      </c>
      <c r="C270" s="112" t="s">
        <v>556</v>
      </c>
      <c r="D270" s="427">
        <v>1029</v>
      </c>
      <c r="E270" s="435">
        <v>5.296404275996113</v>
      </c>
      <c r="F270" s="403">
        <v>5450</v>
      </c>
      <c r="G270" s="525">
        <v>5450</v>
      </c>
      <c r="H270" s="525"/>
      <c r="I270" s="525"/>
      <c r="J270" s="531">
        <v>5450</v>
      </c>
    </row>
    <row r="271" spans="1:10" s="17" customFormat="1" ht="12.75">
      <c r="A271" s="18" t="s">
        <v>557</v>
      </c>
      <c r="B271" s="125"/>
      <c r="C271" s="16"/>
      <c r="D271" s="436"/>
      <c r="E271" s="437"/>
      <c r="F271" s="412">
        <v>16402</v>
      </c>
      <c r="G271" s="437"/>
      <c r="H271" s="437"/>
      <c r="I271" s="437"/>
      <c r="J271" s="532">
        <v>16402</v>
      </c>
    </row>
    <row r="272" spans="1:10" s="17" customFormat="1" ht="12.75">
      <c r="A272" s="113">
        <v>335</v>
      </c>
      <c r="B272" s="384" t="s">
        <v>534</v>
      </c>
      <c r="C272" s="112" t="s">
        <v>558</v>
      </c>
      <c r="D272" s="427">
        <v>150</v>
      </c>
      <c r="E272" s="410">
        <v>50</v>
      </c>
      <c r="F272" s="410">
        <f>+E272*D272</f>
        <v>7500</v>
      </c>
      <c r="G272" s="435">
        <f>+F272</f>
        <v>7500</v>
      </c>
      <c r="H272" s="435"/>
      <c r="I272" s="435"/>
      <c r="J272" s="533">
        <v>7500</v>
      </c>
    </row>
    <row r="273" spans="1:10" s="17" customFormat="1" ht="12.75">
      <c r="A273" s="113">
        <v>335</v>
      </c>
      <c r="B273" s="384" t="s">
        <v>526</v>
      </c>
      <c r="C273" s="112" t="s">
        <v>560</v>
      </c>
      <c r="D273" s="427">
        <v>25</v>
      </c>
      <c r="E273" s="435">
        <v>1120</v>
      </c>
      <c r="F273" s="410">
        <f>+E273*D273</f>
        <v>28000</v>
      </c>
      <c r="G273" s="435">
        <f>+F273</f>
        <v>28000</v>
      </c>
      <c r="H273" s="525"/>
      <c r="I273" s="525"/>
      <c r="J273" s="531">
        <v>28000</v>
      </c>
    </row>
    <row r="274" spans="1:10" s="17" customFormat="1" ht="12.75">
      <c r="A274" s="113">
        <v>335</v>
      </c>
      <c r="B274" s="384" t="s">
        <v>526</v>
      </c>
      <c r="C274" s="112" t="s">
        <v>561</v>
      </c>
      <c r="D274" s="427">
        <v>15</v>
      </c>
      <c r="E274" s="435">
        <v>150</v>
      </c>
      <c r="F274" s="403">
        <v>2250</v>
      </c>
      <c r="G274" s="435">
        <f>+F274</f>
        <v>2250</v>
      </c>
      <c r="H274" s="525"/>
      <c r="I274" s="525"/>
      <c r="J274" s="531">
        <v>2250</v>
      </c>
    </row>
    <row r="275" spans="1:10" s="17" customFormat="1" ht="12.75">
      <c r="A275" s="18" t="s">
        <v>563</v>
      </c>
      <c r="B275" s="125"/>
      <c r="C275" s="16"/>
      <c r="D275" s="436"/>
      <c r="E275" s="437"/>
      <c r="F275" s="412">
        <f>SUM(F272:F274)</f>
        <v>37750</v>
      </c>
      <c r="G275" s="437"/>
      <c r="H275" s="437"/>
      <c r="I275" s="437"/>
      <c r="J275" s="532">
        <f>SUM(J272:J274)</f>
        <v>37750</v>
      </c>
    </row>
    <row r="276" spans="1:10" s="17" customFormat="1" ht="12.75">
      <c r="A276" s="123">
        <v>336</v>
      </c>
      <c r="B276" s="394" t="s">
        <v>526</v>
      </c>
      <c r="C276" s="122" t="s">
        <v>564</v>
      </c>
      <c r="D276" s="427">
        <v>151</v>
      </c>
      <c r="E276" s="435">
        <v>52.98</v>
      </c>
      <c r="F276" s="403">
        <f>+E276*D276</f>
        <v>7999.98</v>
      </c>
      <c r="G276" s="525">
        <f>+F276</f>
        <v>7999.98</v>
      </c>
      <c r="H276" s="525"/>
      <c r="I276" s="525"/>
      <c r="J276" s="531">
        <v>7999.98</v>
      </c>
    </row>
    <row r="277" spans="1:10" s="17" customFormat="1" ht="12.75">
      <c r="A277" s="21" t="s">
        <v>565</v>
      </c>
      <c r="B277" s="386"/>
      <c r="C277" s="16"/>
      <c r="D277" s="440"/>
      <c r="E277" s="437"/>
      <c r="F277" s="412">
        <f>+F276</f>
        <v>7999.98</v>
      </c>
      <c r="G277" s="437"/>
      <c r="H277" s="437"/>
      <c r="I277" s="437"/>
      <c r="J277" s="532">
        <f>SUM(J276)</f>
        <v>7999.98</v>
      </c>
    </row>
    <row r="278" spans="1:10" s="17" customFormat="1" ht="12.75">
      <c r="A278" s="113">
        <v>341</v>
      </c>
      <c r="B278" s="384" t="s">
        <v>526</v>
      </c>
      <c r="C278" s="112" t="s">
        <v>567</v>
      </c>
      <c r="D278" s="427">
        <v>3</v>
      </c>
      <c r="E278" s="435">
        <v>1000</v>
      </c>
      <c r="F278" s="403">
        <v>3000</v>
      </c>
      <c r="G278" s="525">
        <v>3000</v>
      </c>
      <c r="H278" s="525"/>
      <c r="I278" s="525"/>
      <c r="J278" s="531">
        <v>3000</v>
      </c>
    </row>
    <row r="279" spans="1:10" s="17" customFormat="1" ht="12.75">
      <c r="A279" s="18" t="s">
        <v>568</v>
      </c>
      <c r="B279" s="125"/>
      <c r="C279" s="16"/>
      <c r="D279" s="441"/>
      <c r="E279" s="442"/>
      <c r="F279" s="412">
        <v>3000</v>
      </c>
      <c r="G279" s="437"/>
      <c r="H279" s="437"/>
      <c r="I279" s="437"/>
      <c r="J279" s="532">
        <v>3000</v>
      </c>
    </row>
    <row r="280" spans="1:10" s="17" customFormat="1" ht="12.75">
      <c r="A280" s="113">
        <v>345</v>
      </c>
      <c r="B280" s="384" t="s">
        <v>526</v>
      </c>
      <c r="C280" s="112" t="s">
        <v>569</v>
      </c>
      <c r="D280" s="427">
        <v>30</v>
      </c>
      <c r="E280" s="435">
        <v>1000</v>
      </c>
      <c r="F280" s="403">
        <f>+D280*E280</f>
        <v>30000</v>
      </c>
      <c r="G280" s="525">
        <f>+F280</f>
        <v>30000</v>
      </c>
      <c r="H280" s="525"/>
      <c r="I280" s="525"/>
      <c r="J280" s="531">
        <v>30000</v>
      </c>
    </row>
    <row r="281" spans="1:10" s="17" customFormat="1" ht="12.75">
      <c r="A281" s="18" t="s">
        <v>570</v>
      </c>
      <c r="B281" s="125"/>
      <c r="C281" s="16"/>
      <c r="D281" s="441"/>
      <c r="E281" s="442"/>
      <c r="F281" s="412">
        <f>+F280</f>
        <v>30000</v>
      </c>
      <c r="G281" s="437"/>
      <c r="H281" s="437"/>
      <c r="I281" s="437"/>
      <c r="J281" s="532">
        <f>SUM(J280)</f>
        <v>30000</v>
      </c>
    </row>
    <row r="282" spans="1:10" s="17" customFormat="1" ht="12.75">
      <c r="A282" s="113">
        <v>349</v>
      </c>
      <c r="B282" s="384" t="s">
        <v>534</v>
      </c>
      <c r="C282" s="112" t="s">
        <v>571</v>
      </c>
      <c r="D282" s="427">
        <v>12</v>
      </c>
      <c r="E282" s="435">
        <v>875</v>
      </c>
      <c r="F282" s="403">
        <v>10500</v>
      </c>
      <c r="G282" s="525">
        <v>10500</v>
      </c>
      <c r="H282" s="525"/>
      <c r="I282" s="525"/>
      <c r="J282" s="531">
        <v>10500</v>
      </c>
    </row>
    <row r="283" spans="1:10" s="17" customFormat="1" ht="12.75">
      <c r="A283" s="113">
        <v>349</v>
      </c>
      <c r="B283" s="384" t="s">
        <v>526</v>
      </c>
      <c r="C283" s="112" t="s">
        <v>572</v>
      </c>
      <c r="D283" s="427">
        <v>9</v>
      </c>
      <c r="E283" s="435">
        <v>666.6666666666666</v>
      </c>
      <c r="F283" s="403">
        <v>6000</v>
      </c>
      <c r="G283" s="525">
        <v>6000</v>
      </c>
      <c r="H283" s="525"/>
      <c r="I283" s="525"/>
      <c r="J283" s="531">
        <v>6000</v>
      </c>
    </row>
    <row r="284" spans="1:10" s="17" customFormat="1" ht="12.75">
      <c r="A284" s="113">
        <v>349</v>
      </c>
      <c r="B284" s="384" t="s">
        <v>534</v>
      </c>
      <c r="C284" s="112" t="s">
        <v>573</v>
      </c>
      <c r="D284" s="427">
        <v>1</v>
      </c>
      <c r="E284" s="435">
        <v>1500</v>
      </c>
      <c r="F284" s="403">
        <v>1500</v>
      </c>
      <c r="G284" s="525">
        <v>1500</v>
      </c>
      <c r="H284" s="525"/>
      <c r="I284" s="525"/>
      <c r="J284" s="531">
        <v>1500</v>
      </c>
    </row>
    <row r="285" spans="1:10" s="17" customFormat="1" ht="12.75">
      <c r="A285" s="18" t="s">
        <v>574</v>
      </c>
      <c r="B285" s="125"/>
      <c r="C285" s="16"/>
      <c r="D285" s="441"/>
      <c r="E285" s="442"/>
      <c r="F285" s="412">
        <v>18000</v>
      </c>
      <c r="G285" s="437"/>
      <c r="H285" s="437"/>
      <c r="I285" s="437"/>
      <c r="J285" s="532">
        <v>18000</v>
      </c>
    </row>
    <row r="286" spans="1:10" s="17" customFormat="1" ht="12.75">
      <c r="A286" s="115">
        <v>351</v>
      </c>
      <c r="B286" s="389" t="s">
        <v>526</v>
      </c>
      <c r="C286" s="112" t="s">
        <v>575</v>
      </c>
      <c r="D286" s="427">
        <v>438</v>
      </c>
      <c r="E286" s="435">
        <v>28.538812785388128</v>
      </c>
      <c r="F286" s="403">
        <v>12500</v>
      </c>
      <c r="G286" s="525">
        <v>12500</v>
      </c>
      <c r="H286" s="525"/>
      <c r="I286" s="525"/>
      <c r="J286" s="531">
        <v>12500</v>
      </c>
    </row>
    <row r="287" spans="1:10" s="17" customFormat="1" ht="12.75">
      <c r="A287" s="21" t="s">
        <v>577</v>
      </c>
      <c r="B287" s="386"/>
      <c r="C287" s="16"/>
      <c r="D287" s="440"/>
      <c r="E287" s="437"/>
      <c r="F287" s="412">
        <v>12500</v>
      </c>
      <c r="G287" s="437"/>
      <c r="H287" s="437"/>
      <c r="I287" s="437"/>
      <c r="J287" s="532">
        <v>12500</v>
      </c>
    </row>
    <row r="288" spans="1:10" s="17" customFormat="1" ht="12.75">
      <c r="A288" s="113">
        <v>353</v>
      </c>
      <c r="B288" s="384" t="s">
        <v>581</v>
      </c>
      <c r="C288" s="112" t="s">
        <v>582</v>
      </c>
      <c r="D288" s="427">
        <v>16000</v>
      </c>
      <c r="E288" s="410">
        <v>0.2</v>
      </c>
      <c r="F288" s="410">
        <v>3200</v>
      </c>
      <c r="G288" s="435">
        <v>3200</v>
      </c>
      <c r="H288" s="435"/>
      <c r="I288" s="435"/>
      <c r="J288" s="533">
        <v>3200</v>
      </c>
    </row>
    <row r="289" spans="1:10" s="17" customFormat="1" ht="12.75">
      <c r="A289" s="123">
        <v>353</v>
      </c>
      <c r="B289" s="394" t="s">
        <v>526</v>
      </c>
      <c r="C289" s="122" t="s">
        <v>584</v>
      </c>
      <c r="D289" s="427">
        <v>160</v>
      </c>
      <c r="E289" s="435">
        <v>23.75</v>
      </c>
      <c r="F289" s="403">
        <v>3800</v>
      </c>
      <c r="G289" s="525">
        <v>3800</v>
      </c>
      <c r="H289" s="525"/>
      <c r="I289" s="525"/>
      <c r="J289" s="531">
        <v>3800</v>
      </c>
    </row>
    <row r="290" spans="1:10" s="17" customFormat="1" ht="12.75">
      <c r="A290" s="18" t="s">
        <v>585</v>
      </c>
      <c r="B290" s="125"/>
      <c r="C290" s="16"/>
      <c r="D290" s="436"/>
      <c r="E290" s="437"/>
      <c r="F290" s="412">
        <v>7000</v>
      </c>
      <c r="G290" s="437"/>
      <c r="H290" s="437"/>
      <c r="I290" s="437"/>
      <c r="J290" s="532">
        <v>7000</v>
      </c>
    </row>
    <row r="291" spans="1:10" s="17" customFormat="1" ht="12.75">
      <c r="A291" s="113">
        <v>354</v>
      </c>
      <c r="B291" s="384" t="s">
        <v>534</v>
      </c>
      <c r="C291" s="112" t="s">
        <v>587</v>
      </c>
      <c r="D291" s="427">
        <v>106</v>
      </c>
      <c r="E291" s="435">
        <v>300</v>
      </c>
      <c r="F291" s="403">
        <v>31800</v>
      </c>
      <c r="G291" s="525">
        <v>31800</v>
      </c>
      <c r="H291" s="525"/>
      <c r="I291" s="525"/>
      <c r="J291" s="531">
        <v>31800</v>
      </c>
    </row>
    <row r="292" spans="1:10" s="17" customFormat="1" ht="12.75">
      <c r="A292" s="18" t="s">
        <v>588</v>
      </c>
      <c r="B292" s="125"/>
      <c r="C292" s="16"/>
      <c r="D292" s="432"/>
      <c r="E292" s="101"/>
      <c r="F292" s="412">
        <v>31800</v>
      </c>
      <c r="G292" s="437"/>
      <c r="H292" s="437"/>
      <c r="I292" s="437"/>
      <c r="J292" s="532">
        <v>31800</v>
      </c>
    </row>
    <row r="293" spans="1:10" s="17" customFormat="1" ht="12.75">
      <c r="A293" s="113">
        <v>355</v>
      </c>
      <c r="B293" s="384" t="s">
        <v>541</v>
      </c>
      <c r="C293" s="112" t="s">
        <v>589</v>
      </c>
      <c r="D293" s="427">
        <v>30</v>
      </c>
      <c r="E293" s="435">
        <v>10</v>
      </c>
      <c r="F293" s="403">
        <v>300</v>
      </c>
      <c r="G293" s="525">
        <v>300</v>
      </c>
      <c r="H293" s="525"/>
      <c r="I293" s="525"/>
      <c r="J293" s="531">
        <v>300</v>
      </c>
    </row>
    <row r="294" spans="1:10" s="17" customFormat="1" ht="12.75">
      <c r="A294" s="18" t="s">
        <v>593</v>
      </c>
      <c r="B294" s="125"/>
      <c r="C294" s="16"/>
      <c r="D294" s="436"/>
      <c r="E294" s="437"/>
      <c r="F294" s="412">
        <v>300</v>
      </c>
      <c r="G294" s="437"/>
      <c r="H294" s="437"/>
      <c r="I294" s="437"/>
      <c r="J294" s="532">
        <v>300</v>
      </c>
    </row>
    <row r="295" spans="1:10" s="17" customFormat="1" ht="12.75">
      <c r="A295" s="113">
        <v>356</v>
      </c>
      <c r="B295" s="384" t="s">
        <v>541</v>
      </c>
      <c r="C295" s="112" t="s">
        <v>594</v>
      </c>
      <c r="D295" s="427">
        <v>41</v>
      </c>
      <c r="E295" s="435">
        <v>143.90243902439025</v>
      </c>
      <c r="F295" s="403">
        <v>5900</v>
      </c>
      <c r="G295" s="525">
        <v>5900</v>
      </c>
      <c r="H295" s="525"/>
      <c r="I295" s="525"/>
      <c r="J295" s="531">
        <v>5900</v>
      </c>
    </row>
    <row r="296" spans="1:10" s="17" customFormat="1" ht="12.75">
      <c r="A296" s="18" t="s">
        <v>595</v>
      </c>
      <c r="B296" s="125"/>
      <c r="C296" s="16"/>
      <c r="D296" s="436"/>
      <c r="E296" s="437"/>
      <c r="F296" s="412">
        <v>5900</v>
      </c>
      <c r="G296" s="437"/>
      <c r="H296" s="437"/>
      <c r="I296" s="437"/>
      <c r="J296" s="532">
        <v>5900</v>
      </c>
    </row>
    <row r="297" spans="1:10" s="17" customFormat="1" ht="12.75">
      <c r="A297" s="113">
        <v>371</v>
      </c>
      <c r="B297" s="384" t="s">
        <v>534</v>
      </c>
      <c r="C297" s="112" t="s">
        <v>596</v>
      </c>
      <c r="D297" s="427">
        <v>50</v>
      </c>
      <c r="E297" s="419">
        <v>1100</v>
      </c>
      <c r="F297" s="410">
        <f>+E297*D297</f>
        <v>55000</v>
      </c>
      <c r="G297" s="435">
        <f aca="true" t="shared" si="1" ref="G297:G311">+F297</f>
        <v>55000</v>
      </c>
      <c r="H297" s="435"/>
      <c r="I297" s="435"/>
      <c r="J297" s="533">
        <v>55000</v>
      </c>
    </row>
    <row r="298" spans="1:10" s="17" customFormat="1" ht="12.75">
      <c r="A298" s="113">
        <v>371</v>
      </c>
      <c r="B298" s="384" t="s">
        <v>597</v>
      </c>
      <c r="C298" s="112" t="s">
        <v>598</v>
      </c>
      <c r="D298" s="427">
        <v>2</v>
      </c>
      <c r="E298" s="419">
        <v>2400</v>
      </c>
      <c r="F298" s="410">
        <f>+E298*D298</f>
        <v>4800</v>
      </c>
      <c r="G298" s="435">
        <f t="shared" si="1"/>
        <v>4800</v>
      </c>
      <c r="H298" s="435"/>
      <c r="I298" s="435"/>
      <c r="J298" s="435">
        <v>4800</v>
      </c>
    </row>
    <row r="299" spans="1:10" s="17" customFormat="1" ht="12.75">
      <c r="A299" s="113">
        <v>371</v>
      </c>
      <c r="B299" s="384" t="s">
        <v>534</v>
      </c>
      <c r="C299" s="112" t="s">
        <v>599</v>
      </c>
      <c r="D299" s="427">
        <v>100</v>
      </c>
      <c r="E299" s="419">
        <v>280</v>
      </c>
      <c r="F299" s="410">
        <f>+E299*D299</f>
        <v>28000</v>
      </c>
      <c r="G299" s="435">
        <f t="shared" si="1"/>
        <v>28000</v>
      </c>
      <c r="H299" s="435"/>
      <c r="I299" s="435"/>
      <c r="J299" s="533">
        <v>28000</v>
      </c>
    </row>
    <row r="300" spans="1:10" s="17" customFormat="1" ht="12.75">
      <c r="A300" s="18" t="s">
        <v>600</v>
      </c>
      <c r="B300" s="125"/>
      <c r="C300" s="16"/>
      <c r="D300" s="438"/>
      <c r="E300" s="439"/>
      <c r="F300" s="412">
        <f>SUM(F297:F299)</f>
        <v>87800</v>
      </c>
      <c r="G300" s="437"/>
      <c r="H300" s="437"/>
      <c r="I300" s="437"/>
      <c r="J300" s="532">
        <f>SUM(J297:J299)</f>
        <v>87800</v>
      </c>
    </row>
    <row r="301" spans="1:10" s="17" customFormat="1" ht="12.75">
      <c r="A301" s="113">
        <v>372</v>
      </c>
      <c r="B301" s="384" t="s">
        <v>601</v>
      </c>
      <c r="C301" s="112" t="s">
        <v>602</v>
      </c>
      <c r="D301" s="427">
        <v>1000</v>
      </c>
      <c r="E301" s="419">
        <v>280</v>
      </c>
      <c r="F301" s="410">
        <f>+E301*D301</f>
        <v>280000</v>
      </c>
      <c r="G301" s="435">
        <f t="shared" si="1"/>
        <v>280000</v>
      </c>
      <c r="H301" s="435"/>
      <c r="I301" s="435"/>
      <c r="J301" s="533">
        <v>280000</v>
      </c>
    </row>
    <row r="302" spans="1:10" s="17" customFormat="1" ht="12.75">
      <c r="A302" s="113">
        <v>372</v>
      </c>
      <c r="B302" s="384" t="s">
        <v>541</v>
      </c>
      <c r="C302" s="112" t="s">
        <v>603</v>
      </c>
      <c r="D302" s="427">
        <v>25</v>
      </c>
      <c r="E302" s="419">
        <v>900</v>
      </c>
      <c r="F302" s="410">
        <f>+E302*D302</f>
        <v>22500</v>
      </c>
      <c r="G302" s="435">
        <f t="shared" si="1"/>
        <v>22500</v>
      </c>
      <c r="H302" s="435"/>
      <c r="I302" s="435"/>
      <c r="J302" s="533">
        <v>22500</v>
      </c>
    </row>
    <row r="303" spans="1:10" s="17" customFormat="1" ht="12.75">
      <c r="A303" s="18" t="s">
        <v>604</v>
      </c>
      <c r="B303" s="125"/>
      <c r="C303" s="16"/>
      <c r="D303" s="438"/>
      <c r="E303" s="439"/>
      <c r="F303" s="412">
        <f>SUM(F301:F302)</f>
        <v>302500</v>
      </c>
      <c r="G303" s="437"/>
      <c r="H303" s="437"/>
      <c r="I303" s="437"/>
      <c r="J303" s="532">
        <f>SUM(J301:J302)</f>
        <v>302500</v>
      </c>
    </row>
    <row r="304" spans="1:10" s="17" customFormat="1" ht="12.75">
      <c r="A304" s="113">
        <v>379</v>
      </c>
      <c r="B304" s="384" t="s">
        <v>605</v>
      </c>
      <c r="C304" s="112" t="s">
        <v>606</v>
      </c>
      <c r="D304" s="427">
        <v>52990</v>
      </c>
      <c r="E304" s="419">
        <v>0.51</v>
      </c>
      <c r="F304" s="410">
        <f>+E304*D304</f>
        <v>27024.9</v>
      </c>
      <c r="G304" s="435">
        <f t="shared" si="1"/>
        <v>27024.9</v>
      </c>
      <c r="H304" s="435"/>
      <c r="I304" s="435"/>
      <c r="J304" s="533">
        <v>27024.9</v>
      </c>
    </row>
    <row r="305" spans="1:10" s="17" customFormat="1" ht="12.75">
      <c r="A305" s="113">
        <v>379</v>
      </c>
      <c r="B305" s="384" t="s">
        <v>605</v>
      </c>
      <c r="C305" s="112" t="s">
        <v>607</v>
      </c>
      <c r="D305" s="427">
        <v>7500</v>
      </c>
      <c r="E305" s="410">
        <v>0.59</v>
      </c>
      <c r="F305" s="410">
        <f>+E305*D305</f>
        <v>4425</v>
      </c>
      <c r="G305" s="435">
        <f t="shared" si="1"/>
        <v>4425</v>
      </c>
      <c r="H305" s="435"/>
      <c r="I305" s="435"/>
      <c r="J305" s="533">
        <v>4425</v>
      </c>
    </row>
    <row r="306" spans="1:10" s="17" customFormat="1" ht="12.75">
      <c r="A306" s="18" t="s">
        <v>608</v>
      </c>
      <c r="B306" s="125"/>
      <c r="C306" s="16"/>
      <c r="D306" s="436"/>
      <c r="E306" s="437"/>
      <c r="F306" s="412">
        <f>SUM(F304:F305)</f>
        <v>31449.9</v>
      </c>
      <c r="G306" s="437"/>
      <c r="H306" s="437"/>
      <c r="I306" s="437"/>
      <c r="J306" s="532">
        <f>SUM(J304:J305)</f>
        <v>31449.9</v>
      </c>
    </row>
    <row r="307" spans="1:10" s="17" customFormat="1" ht="12.75">
      <c r="A307" s="114">
        <v>383</v>
      </c>
      <c r="B307" s="389" t="s">
        <v>534</v>
      </c>
      <c r="C307" s="112" t="s">
        <v>609</v>
      </c>
      <c r="D307" s="427">
        <v>750</v>
      </c>
      <c r="E307" s="410">
        <v>5.625</v>
      </c>
      <c r="F307" s="410">
        <f>+E307*D307</f>
        <v>4218.75</v>
      </c>
      <c r="G307" s="435">
        <f t="shared" si="1"/>
        <v>4218.75</v>
      </c>
      <c r="H307" s="435"/>
      <c r="I307" s="435"/>
      <c r="J307" s="533">
        <v>4218.75</v>
      </c>
    </row>
    <row r="308" spans="1:10" s="17" customFormat="1" ht="12.75">
      <c r="A308" s="19" t="s">
        <v>610</v>
      </c>
      <c r="B308" s="386"/>
      <c r="C308" s="16"/>
      <c r="D308" s="440"/>
      <c r="E308" s="437"/>
      <c r="F308" s="412">
        <f>SUM(F307)</f>
        <v>4218.75</v>
      </c>
      <c r="G308" s="437"/>
      <c r="H308" s="437"/>
      <c r="I308" s="437"/>
      <c r="J308" s="532">
        <f>SUM(J307)</f>
        <v>4218.75</v>
      </c>
    </row>
    <row r="309" spans="1:10" s="17" customFormat="1" ht="12.75">
      <c r="A309" s="114">
        <v>389</v>
      </c>
      <c r="B309" s="389" t="s">
        <v>534</v>
      </c>
      <c r="C309" s="112" t="s">
        <v>48</v>
      </c>
      <c r="D309" s="534">
        <v>12</v>
      </c>
      <c r="E309" s="435">
        <v>300</v>
      </c>
      <c r="F309" s="410">
        <f>+E309*D309</f>
        <v>3600</v>
      </c>
      <c r="G309" s="435">
        <f t="shared" si="1"/>
        <v>3600</v>
      </c>
      <c r="H309" s="437"/>
      <c r="I309" s="437"/>
      <c r="J309" s="533">
        <v>3600</v>
      </c>
    </row>
    <row r="310" spans="1:10" s="17" customFormat="1" ht="12.75">
      <c r="A310" s="18" t="s">
        <v>612</v>
      </c>
      <c r="B310" s="125"/>
      <c r="C310" s="16"/>
      <c r="D310" s="436"/>
      <c r="E310" s="437"/>
      <c r="F310" s="412">
        <f>+F309</f>
        <v>3600</v>
      </c>
      <c r="G310" s="437"/>
      <c r="H310" s="437"/>
      <c r="I310" s="437"/>
      <c r="J310" s="532">
        <f>SUM(J309)</f>
        <v>3600</v>
      </c>
    </row>
    <row r="311" spans="1:10" s="17" customFormat="1" ht="12.75">
      <c r="A311" s="113">
        <v>393</v>
      </c>
      <c r="B311" s="384" t="s">
        <v>541</v>
      </c>
      <c r="C311" s="112" t="s">
        <v>613</v>
      </c>
      <c r="D311" s="427">
        <v>12</v>
      </c>
      <c r="E311" s="435">
        <v>800</v>
      </c>
      <c r="F311" s="403">
        <f>+D311*E311</f>
        <v>9600</v>
      </c>
      <c r="G311" s="525">
        <f t="shared" si="1"/>
        <v>9600</v>
      </c>
      <c r="H311" s="525"/>
      <c r="I311" s="525"/>
      <c r="J311" s="531">
        <v>9600</v>
      </c>
    </row>
    <row r="312" spans="1:10" s="17" customFormat="1" ht="13.5" thickBot="1">
      <c r="A312" s="120" t="s">
        <v>615</v>
      </c>
      <c r="B312" s="395"/>
      <c r="C312" s="121"/>
      <c r="D312" s="444"/>
      <c r="E312" s="445"/>
      <c r="F312" s="446">
        <f>+F311</f>
        <v>9600</v>
      </c>
      <c r="G312" s="445"/>
      <c r="H312" s="445"/>
      <c r="I312" s="445"/>
      <c r="J312" s="535">
        <f>SUM(J311)</f>
        <v>9600</v>
      </c>
    </row>
    <row r="313" spans="1:6" s="167" customFormat="1" ht="19.5" customHeight="1" thickBot="1">
      <c r="A313" s="166"/>
      <c r="B313" s="28"/>
      <c r="C313" s="29"/>
      <c r="D313" s="36"/>
      <c r="E313" s="204"/>
      <c r="F313" s="126"/>
    </row>
    <row r="314" spans="1:17" s="156" customFormat="1" ht="24.75" customHeight="1" thickBot="1">
      <c r="A314" s="843" t="s">
        <v>616</v>
      </c>
      <c r="B314" s="844"/>
      <c r="C314" s="844"/>
      <c r="D314" s="816"/>
      <c r="E314" s="839"/>
      <c r="F314" s="148">
        <f>+F312+F310+F308+F306+F303+F300+F296+F294+F292+F290+F287+F285+F281+F279+F277+F275+F271+F265+F262+F260+F258+F255+F252+F250+F248</f>
        <v>975120.7000000001</v>
      </c>
      <c r="G314" s="148">
        <f>SUM(G247:G312)</f>
        <v>975120.7000000001</v>
      </c>
      <c r="H314" s="148">
        <f>SUM(H247:H312)</f>
        <v>0</v>
      </c>
      <c r="I314" s="148">
        <f>SUM(I247:I312)</f>
        <v>0</v>
      </c>
      <c r="J314" s="148">
        <f>SUM(J312+J310+J308+J306+J303+J300+J296+J294+J292+J290+J287+J285+J281+J279+J277+J275+J271+J265+J262+J260+J258+J255+J252+J250+J248)</f>
        <v>975120.7000000001</v>
      </c>
      <c r="K314" s="97"/>
      <c r="M314" s="97"/>
      <c r="N314" s="145"/>
      <c r="O314" s="149"/>
      <c r="P314" s="149"/>
      <c r="Q314" s="97"/>
    </row>
    <row r="315" spans="1:6" s="167" customFormat="1" ht="13.5" hidden="1" thickBot="1">
      <c r="A315" s="166"/>
      <c r="B315" s="28"/>
      <c r="C315" s="29"/>
      <c r="D315" s="36"/>
      <c r="E315" s="204"/>
      <c r="F315" s="126"/>
    </row>
    <row r="316" spans="1:6" s="167" customFormat="1" ht="13.5" hidden="1" thickBot="1">
      <c r="A316" s="166"/>
      <c r="B316" s="28"/>
      <c r="C316" s="29"/>
      <c r="D316" s="36"/>
      <c r="E316" s="204"/>
      <c r="F316" s="126"/>
    </row>
    <row r="317" spans="1:6" s="167" customFormat="1" ht="13.5" hidden="1" thickBot="1">
      <c r="A317" s="166"/>
      <c r="B317" s="28"/>
      <c r="C317" s="29"/>
      <c r="D317" s="36"/>
      <c r="E317" s="204"/>
      <c r="F317" s="126"/>
    </row>
    <row r="318" spans="1:6" s="167" customFormat="1" ht="19.5" customHeight="1" thickBot="1">
      <c r="A318" s="166"/>
      <c r="B318" s="28"/>
      <c r="C318" s="29"/>
      <c r="D318" s="36"/>
      <c r="E318" s="204"/>
      <c r="F318" s="126"/>
    </row>
    <row r="319" spans="1:17" s="159" customFormat="1" ht="32.25" customHeight="1" thickBot="1">
      <c r="A319" s="371" t="s">
        <v>617</v>
      </c>
      <c r="B319" s="157"/>
      <c r="C319" s="38"/>
      <c r="D319" s="158"/>
      <c r="E319" s="282"/>
      <c r="F319" s="86"/>
      <c r="G319" s="103"/>
      <c r="H319" s="103"/>
      <c r="I319" s="103"/>
      <c r="J319" s="103"/>
      <c r="K319" s="23"/>
      <c r="M319" s="23"/>
      <c r="N319" s="145"/>
      <c r="O319" s="149"/>
      <c r="P319" s="149"/>
      <c r="Q319" s="23"/>
    </row>
    <row r="320" spans="1:11" s="261" customFormat="1" ht="12.75">
      <c r="A320" s="140">
        <v>431</v>
      </c>
      <c r="B320" s="141" t="s">
        <v>169</v>
      </c>
      <c r="C320" s="142" t="s">
        <v>78</v>
      </c>
      <c r="D320" s="536">
        <v>1</v>
      </c>
      <c r="E320" s="538">
        <v>705</v>
      </c>
      <c r="F320" s="539">
        <v>705</v>
      </c>
      <c r="G320" s="538">
        <v>705</v>
      </c>
      <c r="H320" s="538"/>
      <c r="I320" s="538"/>
      <c r="J320" s="540">
        <v>705</v>
      </c>
      <c r="K320" s="260"/>
    </row>
    <row r="321" spans="1:11" s="261" customFormat="1" ht="12.75">
      <c r="A321" s="116">
        <v>431</v>
      </c>
      <c r="B321" s="392" t="s">
        <v>169</v>
      </c>
      <c r="C321" s="117" t="s">
        <v>79</v>
      </c>
      <c r="D321" s="537">
        <v>1</v>
      </c>
      <c r="E321" s="541">
        <v>13100</v>
      </c>
      <c r="F321" s="542">
        <v>13100</v>
      </c>
      <c r="G321" s="541">
        <v>13100</v>
      </c>
      <c r="H321" s="541"/>
      <c r="I321" s="541"/>
      <c r="J321" s="543">
        <v>13100</v>
      </c>
      <c r="K321" s="260"/>
    </row>
    <row r="322" spans="1:10" s="20" customFormat="1" ht="12.75">
      <c r="A322" s="113">
        <v>431</v>
      </c>
      <c r="B322" s="384" t="s">
        <v>169</v>
      </c>
      <c r="C322" s="112" t="s">
        <v>619</v>
      </c>
      <c r="D322" s="385">
        <v>4</v>
      </c>
      <c r="E322" s="451">
        <v>3150</v>
      </c>
      <c r="F322" s="451">
        <v>12600</v>
      </c>
      <c r="G322" s="455">
        <v>12600</v>
      </c>
      <c r="H322" s="455"/>
      <c r="I322" s="455"/>
      <c r="J322" s="527">
        <v>12600</v>
      </c>
    </row>
    <row r="323" spans="1:10" s="17" customFormat="1" ht="12.75">
      <c r="A323" s="21" t="s">
        <v>620</v>
      </c>
      <c r="B323" s="386"/>
      <c r="C323" s="16"/>
      <c r="D323" s="387"/>
      <c r="E323" s="453"/>
      <c r="F323" s="453">
        <v>26405</v>
      </c>
      <c r="G323" s="442"/>
      <c r="H323" s="442"/>
      <c r="I323" s="442"/>
      <c r="J323" s="544">
        <f>SUM(J320:J322)</f>
        <v>26405</v>
      </c>
    </row>
    <row r="324" spans="1:10" s="20" customFormat="1" ht="12.75">
      <c r="A324" s="113">
        <v>433</v>
      </c>
      <c r="B324" s="384" t="s">
        <v>169</v>
      </c>
      <c r="C324" s="112" t="s">
        <v>625</v>
      </c>
      <c r="D324" s="385">
        <v>1</v>
      </c>
      <c r="E324" s="451">
        <v>8100</v>
      </c>
      <c r="F324" s="451">
        <v>8100</v>
      </c>
      <c r="G324" s="455">
        <v>8100</v>
      </c>
      <c r="H324" s="455"/>
      <c r="I324" s="455"/>
      <c r="J324" s="527">
        <v>8100</v>
      </c>
    </row>
    <row r="325" spans="1:10" s="17" customFormat="1" ht="12.75">
      <c r="A325" s="18" t="s">
        <v>630</v>
      </c>
      <c r="B325" s="125"/>
      <c r="C325" s="16"/>
      <c r="D325" s="387"/>
      <c r="E325" s="456"/>
      <c r="F325" s="453">
        <v>8100</v>
      </c>
      <c r="G325" s="442"/>
      <c r="H325" s="442"/>
      <c r="I325" s="442"/>
      <c r="J325" s="544">
        <v>8100</v>
      </c>
    </row>
    <row r="326" spans="1:10" s="20" customFormat="1" ht="12.75">
      <c r="A326" s="113">
        <v>434</v>
      </c>
      <c r="B326" s="384" t="s">
        <v>169</v>
      </c>
      <c r="C326" s="112" t="s">
        <v>631</v>
      </c>
      <c r="D326" s="385">
        <v>1</v>
      </c>
      <c r="E326" s="457">
        <v>187.5</v>
      </c>
      <c r="F326" s="451">
        <v>187.5</v>
      </c>
      <c r="G326" s="455">
        <v>187.5</v>
      </c>
      <c r="H326" s="455"/>
      <c r="I326" s="455"/>
      <c r="J326" s="527">
        <v>187.5</v>
      </c>
    </row>
    <row r="327" spans="1:10" s="20" customFormat="1" ht="12.75">
      <c r="A327" s="113">
        <v>434</v>
      </c>
      <c r="B327" s="384" t="s">
        <v>169</v>
      </c>
      <c r="C327" s="112" t="s">
        <v>632</v>
      </c>
      <c r="D327" s="385">
        <v>4</v>
      </c>
      <c r="E327" s="457">
        <v>1350</v>
      </c>
      <c r="F327" s="451">
        <v>5400</v>
      </c>
      <c r="G327" s="455">
        <v>5400</v>
      </c>
      <c r="H327" s="455"/>
      <c r="I327" s="455"/>
      <c r="J327" s="527">
        <v>5400</v>
      </c>
    </row>
    <row r="328" spans="1:10" s="20" customFormat="1" ht="12.75">
      <c r="A328" s="113">
        <v>434</v>
      </c>
      <c r="B328" s="384" t="s">
        <v>169</v>
      </c>
      <c r="C328" s="112" t="s">
        <v>633</v>
      </c>
      <c r="D328" s="385">
        <v>2</v>
      </c>
      <c r="E328" s="457">
        <v>1187.5</v>
      </c>
      <c r="F328" s="451">
        <v>2375</v>
      </c>
      <c r="G328" s="455">
        <v>2375</v>
      </c>
      <c r="H328" s="455"/>
      <c r="I328" s="455"/>
      <c r="J328" s="527">
        <v>2375</v>
      </c>
    </row>
    <row r="329" spans="1:10" s="17" customFormat="1" ht="12.75">
      <c r="A329" s="18" t="s">
        <v>634</v>
      </c>
      <c r="B329" s="125"/>
      <c r="C329" s="16"/>
      <c r="D329" s="387"/>
      <c r="E329" s="456"/>
      <c r="F329" s="453">
        <v>7962.5</v>
      </c>
      <c r="G329" s="442"/>
      <c r="H329" s="442"/>
      <c r="I329" s="442"/>
      <c r="J329" s="544">
        <v>7962.5</v>
      </c>
    </row>
    <row r="330" spans="1:10" s="20" customFormat="1" ht="12.75">
      <c r="A330" s="123">
        <v>435</v>
      </c>
      <c r="B330" s="394" t="s">
        <v>169</v>
      </c>
      <c r="C330" s="122" t="s">
        <v>636</v>
      </c>
      <c r="D330" s="385">
        <v>1</v>
      </c>
      <c r="E330" s="458">
        <v>6000</v>
      </c>
      <c r="F330" s="451">
        <v>6000</v>
      </c>
      <c r="G330" s="455">
        <v>6000</v>
      </c>
      <c r="H330" s="455"/>
      <c r="I330" s="455"/>
      <c r="J330" s="527">
        <v>6000</v>
      </c>
    </row>
    <row r="331" spans="1:10" s="20" customFormat="1" ht="12.75">
      <c r="A331" s="123">
        <v>435</v>
      </c>
      <c r="B331" s="394" t="s">
        <v>169</v>
      </c>
      <c r="C331" s="122" t="s">
        <v>638</v>
      </c>
      <c r="D331" s="385">
        <v>4</v>
      </c>
      <c r="E331" s="457">
        <v>1000</v>
      </c>
      <c r="F331" s="451">
        <v>4000</v>
      </c>
      <c r="G331" s="455">
        <v>4000</v>
      </c>
      <c r="H331" s="455"/>
      <c r="I331" s="455"/>
      <c r="J331" s="527">
        <v>4000</v>
      </c>
    </row>
    <row r="332" spans="1:10" s="17" customFormat="1" ht="12.75">
      <c r="A332" s="21" t="s">
        <v>639</v>
      </c>
      <c r="B332" s="386"/>
      <c r="C332" s="16"/>
      <c r="D332" s="387"/>
      <c r="E332" s="456"/>
      <c r="F332" s="453">
        <v>10000</v>
      </c>
      <c r="G332" s="442"/>
      <c r="H332" s="442"/>
      <c r="I332" s="442"/>
      <c r="J332" s="544">
        <v>10000</v>
      </c>
    </row>
    <row r="333" spans="1:10" s="20" customFormat="1" ht="12.75">
      <c r="A333" s="113">
        <v>436</v>
      </c>
      <c r="B333" s="384" t="s">
        <v>169</v>
      </c>
      <c r="C333" s="112" t="s">
        <v>640</v>
      </c>
      <c r="D333" s="385">
        <v>1</v>
      </c>
      <c r="E333" s="457">
        <v>4200</v>
      </c>
      <c r="F333" s="451">
        <v>4200</v>
      </c>
      <c r="G333" s="455">
        <v>4200</v>
      </c>
      <c r="H333" s="455"/>
      <c r="I333" s="455"/>
      <c r="J333" s="527">
        <v>4200</v>
      </c>
    </row>
    <row r="334" spans="1:10" s="20" customFormat="1" ht="12.75">
      <c r="A334" s="113">
        <v>436</v>
      </c>
      <c r="B334" s="384" t="s">
        <v>169</v>
      </c>
      <c r="C334" s="112" t="s">
        <v>641</v>
      </c>
      <c r="D334" s="385">
        <v>9</v>
      </c>
      <c r="E334" s="457">
        <v>6000</v>
      </c>
      <c r="F334" s="451">
        <v>54000</v>
      </c>
      <c r="G334" s="455">
        <v>54000</v>
      </c>
      <c r="H334" s="455"/>
      <c r="I334" s="455"/>
      <c r="J334" s="527">
        <v>54000</v>
      </c>
    </row>
    <row r="335" spans="1:10" s="20" customFormat="1" ht="12.75">
      <c r="A335" s="113">
        <v>436</v>
      </c>
      <c r="B335" s="384" t="s">
        <v>169</v>
      </c>
      <c r="C335" s="112" t="s">
        <v>642</v>
      </c>
      <c r="D335" s="385">
        <v>5</v>
      </c>
      <c r="E335" s="457">
        <v>1500</v>
      </c>
      <c r="F335" s="451">
        <v>7500</v>
      </c>
      <c r="G335" s="455">
        <v>7500</v>
      </c>
      <c r="H335" s="455"/>
      <c r="I335" s="455"/>
      <c r="J335" s="527">
        <v>7500</v>
      </c>
    </row>
    <row r="336" spans="1:10" s="20" customFormat="1" ht="12.75">
      <c r="A336" s="113">
        <v>436</v>
      </c>
      <c r="B336" s="384" t="s">
        <v>169</v>
      </c>
      <c r="C336" s="112" t="s">
        <v>644</v>
      </c>
      <c r="D336" s="385">
        <v>16</v>
      </c>
      <c r="E336" s="457">
        <v>1875</v>
      </c>
      <c r="F336" s="451">
        <v>30000</v>
      </c>
      <c r="G336" s="455">
        <v>30000</v>
      </c>
      <c r="H336" s="455"/>
      <c r="I336" s="455"/>
      <c r="J336" s="527">
        <v>30000</v>
      </c>
    </row>
    <row r="337" spans="1:10" s="20" customFormat="1" ht="12.75">
      <c r="A337" s="113">
        <v>436</v>
      </c>
      <c r="B337" s="384" t="s">
        <v>169</v>
      </c>
      <c r="C337" s="112" t="s">
        <v>646</v>
      </c>
      <c r="D337" s="385">
        <v>3</v>
      </c>
      <c r="E337" s="457">
        <v>737.5</v>
      </c>
      <c r="F337" s="451">
        <v>2212.5</v>
      </c>
      <c r="G337" s="455">
        <v>2212.5</v>
      </c>
      <c r="H337" s="455"/>
      <c r="I337" s="455"/>
      <c r="J337" s="527">
        <v>2212.5</v>
      </c>
    </row>
    <row r="338" spans="1:10" s="17" customFormat="1" ht="12.75">
      <c r="A338" s="18" t="s">
        <v>655</v>
      </c>
      <c r="B338" s="125"/>
      <c r="C338" s="16"/>
      <c r="D338" s="387"/>
      <c r="E338" s="412"/>
      <c r="F338" s="453">
        <f>SUM(F333:F337)</f>
        <v>97912.5</v>
      </c>
      <c r="G338" s="442"/>
      <c r="H338" s="442"/>
      <c r="I338" s="442"/>
      <c r="J338" s="544">
        <f>SUM(J333:J337)</f>
        <v>97912.5</v>
      </c>
    </row>
    <row r="339" spans="1:10" s="20" customFormat="1" ht="12.75">
      <c r="A339" s="113">
        <v>437</v>
      </c>
      <c r="B339" s="384" t="s">
        <v>169</v>
      </c>
      <c r="C339" s="112" t="s">
        <v>656</v>
      </c>
      <c r="D339" s="385">
        <v>1</v>
      </c>
      <c r="E339" s="410">
        <v>875</v>
      </c>
      <c r="F339" s="451">
        <v>875</v>
      </c>
      <c r="G339" s="455">
        <v>875</v>
      </c>
      <c r="H339" s="455"/>
      <c r="I339" s="455"/>
      <c r="J339" s="527">
        <v>875</v>
      </c>
    </row>
    <row r="340" spans="1:10" s="20" customFormat="1" ht="12.75">
      <c r="A340" s="113">
        <v>437</v>
      </c>
      <c r="B340" s="384" t="s">
        <v>169</v>
      </c>
      <c r="C340" s="112" t="s">
        <v>658</v>
      </c>
      <c r="D340" s="385">
        <v>2</v>
      </c>
      <c r="E340" s="410">
        <v>800</v>
      </c>
      <c r="F340" s="451">
        <v>1600</v>
      </c>
      <c r="G340" s="455">
        <v>1600</v>
      </c>
      <c r="H340" s="455"/>
      <c r="I340" s="455"/>
      <c r="J340" s="527">
        <v>1600</v>
      </c>
    </row>
    <row r="341" spans="1:10" s="20" customFormat="1" ht="12.75">
      <c r="A341" s="113">
        <v>437</v>
      </c>
      <c r="B341" s="384" t="s">
        <v>169</v>
      </c>
      <c r="C341" s="112" t="s">
        <v>660</v>
      </c>
      <c r="D341" s="385">
        <v>6</v>
      </c>
      <c r="E341" s="458">
        <v>400</v>
      </c>
      <c r="F341" s="451">
        <v>2400</v>
      </c>
      <c r="G341" s="455">
        <v>2400</v>
      </c>
      <c r="H341" s="455"/>
      <c r="I341" s="455"/>
      <c r="J341" s="527">
        <v>2400</v>
      </c>
    </row>
    <row r="342" spans="1:10" s="20" customFormat="1" ht="12.75">
      <c r="A342" s="113">
        <v>437</v>
      </c>
      <c r="B342" s="384" t="s">
        <v>169</v>
      </c>
      <c r="C342" s="112" t="s">
        <v>661</v>
      </c>
      <c r="D342" s="385">
        <v>6</v>
      </c>
      <c r="E342" s="458">
        <v>300</v>
      </c>
      <c r="F342" s="451">
        <v>1800</v>
      </c>
      <c r="G342" s="455">
        <v>1800</v>
      </c>
      <c r="H342" s="455"/>
      <c r="I342" s="455"/>
      <c r="J342" s="527">
        <v>1800</v>
      </c>
    </row>
    <row r="343" spans="1:10" s="20" customFormat="1" ht="12.75">
      <c r="A343" s="113">
        <v>437</v>
      </c>
      <c r="B343" s="384" t="s">
        <v>169</v>
      </c>
      <c r="C343" s="112" t="s">
        <v>664</v>
      </c>
      <c r="D343" s="385">
        <v>2</v>
      </c>
      <c r="E343" s="414">
        <v>6000</v>
      </c>
      <c r="F343" s="451">
        <v>12000</v>
      </c>
      <c r="G343" s="455">
        <v>12000</v>
      </c>
      <c r="H343" s="455"/>
      <c r="I343" s="455"/>
      <c r="J343" s="527">
        <v>12000</v>
      </c>
    </row>
    <row r="344" spans="1:10" s="20" customFormat="1" ht="12.75">
      <c r="A344" s="113">
        <v>437</v>
      </c>
      <c r="B344" s="384" t="s">
        <v>169</v>
      </c>
      <c r="C344" s="112" t="s">
        <v>665</v>
      </c>
      <c r="D344" s="385">
        <v>3</v>
      </c>
      <c r="E344" s="414">
        <v>5000</v>
      </c>
      <c r="F344" s="451">
        <v>15000</v>
      </c>
      <c r="G344" s="455">
        <v>15000</v>
      </c>
      <c r="H344" s="455"/>
      <c r="I344" s="455"/>
      <c r="J344" s="527">
        <v>15000</v>
      </c>
    </row>
    <row r="345" spans="1:10" s="17" customFormat="1" ht="12.75">
      <c r="A345" s="18" t="s">
        <v>668</v>
      </c>
      <c r="B345" s="125"/>
      <c r="C345" s="16"/>
      <c r="D345" s="387"/>
      <c r="E345" s="412"/>
      <c r="F345" s="453">
        <v>33675</v>
      </c>
      <c r="G345" s="442"/>
      <c r="H345" s="442"/>
      <c r="I345" s="442"/>
      <c r="J345" s="544">
        <v>33675</v>
      </c>
    </row>
    <row r="346" spans="1:10" s="20" customFormat="1" ht="12.75">
      <c r="A346" s="113">
        <v>439</v>
      </c>
      <c r="B346" s="384" t="s">
        <v>169</v>
      </c>
      <c r="C346" s="112" t="s">
        <v>671</v>
      </c>
      <c r="D346" s="385">
        <v>3</v>
      </c>
      <c r="E346" s="457">
        <v>1800</v>
      </c>
      <c r="F346" s="451">
        <v>5400</v>
      </c>
      <c r="G346" s="455">
        <v>5400</v>
      </c>
      <c r="H346" s="455"/>
      <c r="I346" s="455"/>
      <c r="J346" s="527">
        <v>5400</v>
      </c>
    </row>
    <row r="347" spans="1:10" s="20" customFormat="1" ht="12.75">
      <c r="A347" s="113">
        <v>439</v>
      </c>
      <c r="B347" s="384" t="s">
        <v>166</v>
      </c>
      <c r="C347" s="112" t="s">
        <v>674</v>
      </c>
      <c r="D347" s="385">
        <v>4</v>
      </c>
      <c r="E347" s="435">
        <v>4637.5</v>
      </c>
      <c r="F347" s="403">
        <v>18550</v>
      </c>
      <c r="G347" s="525">
        <v>18550</v>
      </c>
      <c r="H347" s="525"/>
      <c r="I347" s="525"/>
      <c r="J347" s="531">
        <v>18550</v>
      </c>
    </row>
    <row r="348" spans="1:10" s="17" customFormat="1" ht="13.5" thickBot="1">
      <c r="A348" s="120" t="s">
        <v>675</v>
      </c>
      <c r="B348" s="395"/>
      <c r="C348" s="121"/>
      <c r="D348" s="396"/>
      <c r="E348" s="474"/>
      <c r="F348" s="475">
        <v>23950</v>
      </c>
      <c r="G348" s="545"/>
      <c r="H348" s="545"/>
      <c r="I348" s="545"/>
      <c r="J348" s="546">
        <v>23950</v>
      </c>
    </row>
    <row r="349" spans="1:10" s="165" customFormat="1" ht="19.5" customHeight="1" thickBot="1">
      <c r="A349" s="176"/>
      <c r="B349" s="177"/>
      <c r="C349" s="178"/>
      <c r="D349" s="127"/>
      <c r="E349" s="207"/>
      <c r="F349" s="131"/>
      <c r="G349" s="131"/>
      <c r="H349" s="131"/>
      <c r="I349" s="131"/>
      <c r="J349" s="131"/>
    </row>
    <row r="350" spans="1:10" s="165" customFormat="1" ht="13.5" hidden="1" thickBot="1">
      <c r="A350" s="176"/>
      <c r="B350" s="177"/>
      <c r="C350" s="178"/>
      <c r="D350" s="127"/>
      <c r="E350" s="207"/>
      <c r="F350" s="131"/>
      <c r="G350" s="131"/>
      <c r="H350" s="131"/>
      <c r="I350" s="131"/>
      <c r="J350" s="131"/>
    </row>
    <row r="351" spans="1:17" s="149" customFormat="1" ht="24.75" customHeight="1" thickBot="1">
      <c r="A351" s="843" t="s">
        <v>682</v>
      </c>
      <c r="B351" s="844"/>
      <c r="C351" s="844"/>
      <c r="D351" s="816"/>
      <c r="E351" s="839"/>
      <c r="F351" s="148">
        <f>+F348+F345+F338+F332+F329+F325+F323</f>
        <v>208005</v>
      </c>
      <c r="G351" s="148">
        <f>SUM(G320:G348)</f>
        <v>208005</v>
      </c>
      <c r="H351" s="148">
        <f>SUM(H320:H348)</f>
        <v>0</v>
      </c>
      <c r="I351" s="148">
        <f>SUM(I320:I348)</f>
        <v>0</v>
      </c>
      <c r="J351" s="148">
        <f>SUM(J348+J345+J338+J332+J329+J325+J323)</f>
        <v>208005</v>
      </c>
      <c r="K351" s="160"/>
      <c r="N351" s="150"/>
      <c r="Q351" s="160"/>
    </row>
    <row r="352" spans="1:17" s="149" customFormat="1" ht="19.5" customHeight="1" thickBot="1">
      <c r="A352" s="175"/>
      <c r="B352" s="175"/>
      <c r="C352" s="175"/>
      <c r="D352" s="175"/>
      <c r="E352" s="174"/>
      <c r="F352" s="174"/>
      <c r="G352" s="174"/>
      <c r="H352" s="174"/>
      <c r="I352" s="174"/>
      <c r="J352" s="174"/>
      <c r="K352" s="160"/>
      <c r="N352" s="150"/>
      <c r="Q352" s="160"/>
    </row>
    <row r="353" spans="1:17" s="162" customFormat="1" ht="24.75" customHeight="1" thickBot="1">
      <c r="A353" s="798" t="s">
        <v>138</v>
      </c>
      <c r="B353" s="799"/>
      <c r="C353" s="799"/>
      <c r="D353" s="799"/>
      <c r="E353" s="800"/>
      <c r="F353" s="547">
        <f>+F351+F314+F243</f>
        <v>1484124.776</v>
      </c>
      <c r="G353" s="547">
        <f>SUM(G351+G314+G243)</f>
        <v>1484124.7760000003</v>
      </c>
      <c r="H353" s="547">
        <f>SUM(H351+H314+H243)</f>
        <v>0</v>
      </c>
      <c r="I353" s="547">
        <f>SUM(I351+I314+I243)</f>
        <v>0</v>
      </c>
      <c r="J353" s="547">
        <f>SUM(J351+J314+J243)</f>
        <v>1484124.776</v>
      </c>
      <c r="K353" s="161"/>
      <c r="N353" s="163"/>
      <c r="Q353" s="161"/>
    </row>
    <row r="354" spans="1:6" ht="12.75">
      <c r="A354" s="5"/>
      <c r="B354" s="44"/>
      <c r="C354" s="45"/>
      <c r="D354" s="46"/>
      <c r="E354" s="210"/>
      <c r="F354" s="42"/>
    </row>
    <row r="355" spans="1:6" ht="12.75">
      <c r="A355" s="5"/>
      <c r="B355" s="44"/>
      <c r="C355" s="45"/>
      <c r="D355" s="46"/>
      <c r="E355" s="229"/>
      <c r="F355" s="48"/>
    </row>
    <row r="356" spans="1:6" ht="12.75">
      <c r="A356" s="5"/>
      <c r="B356" s="5"/>
      <c r="C356" s="45"/>
      <c r="D356" s="49"/>
      <c r="E356" s="229"/>
      <c r="F356" s="48"/>
    </row>
    <row r="357" spans="1:6" ht="12.75">
      <c r="A357" s="5"/>
      <c r="B357" s="5"/>
      <c r="C357" s="45"/>
      <c r="D357" s="49"/>
      <c r="E357" s="229"/>
      <c r="F357" s="48"/>
    </row>
    <row r="358" spans="1:6" ht="12.75">
      <c r="A358" s="5"/>
      <c r="B358" s="5"/>
      <c r="C358" s="45"/>
      <c r="D358" s="49"/>
      <c r="E358" s="229"/>
      <c r="F358" s="48"/>
    </row>
    <row r="359" spans="1:6" ht="12.75">
      <c r="A359" s="5"/>
      <c r="B359" s="5"/>
      <c r="C359" s="45"/>
      <c r="D359" s="49"/>
      <c r="E359" s="229"/>
      <c r="F359" s="48"/>
    </row>
    <row r="360" spans="1:6" ht="12.75">
      <c r="A360" s="5"/>
      <c r="B360" s="5"/>
      <c r="C360" s="45"/>
      <c r="D360" s="49"/>
      <c r="E360" s="229"/>
      <c r="F360" s="48"/>
    </row>
    <row r="361" spans="1:6" ht="12.75">
      <c r="A361" s="5"/>
      <c r="B361" s="5"/>
      <c r="C361" s="45"/>
      <c r="D361" s="49"/>
      <c r="E361" s="229"/>
      <c r="F361" s="48"/>
    </row>
    <row r="362" spans="1:6" ht="12.75">
      <c r="A362" s="5"/>
      <c r="B362" s="5"/>
      <c r="C362" s="45"/>
      <c r="D362" s="49"/>
      <c r="E362" s="229"/>
      <c r="F362" s="48"/>
    </row>
    <row r="363" spans="1:6" ht="12.75">
      <c r="A363" s="5"/>
      <c r="B363" s="5"/>
      <c r="C363" s="45"/>
      <c r="D363" s="49"/>
      <c r="E363" s="229"/>
      <c r="F363" s="48"/>
    </row>
    <row r="364" spans="1:6" ht="12.75">
      <c r="A364" s="5"/>
      <c r="B364" s="5"/>
      <c r="C364" s="45"/>
      <c r="D364" s="49"/>
      <c r="E364" s="229"/>
      <c r="F364" s="48"/>
    </row>
    <row r="365" spans="1:6" ht="12.75">
      <c r="A365" s="5"/>
      <c r="B365" s="5"/>
      <c r="C365" s="45"/>
      <c r="D365" s="49"/>
      <c r="E365" s="229"/>
      <c r="F365" s="48"/>
    </row>
    <row r="366" spans="1:6" ht="12.75">
      <c r="A366" s="5"/>
      <c r="B366" s="5"/>
      <c r="C366" s="45"/>
      <c r="D366" s="49"/>
      <c r="E366" s="229"/>
      <c r="F366" s="48"/>
    </row>
    <row r="367" spans="1:6" ht="12.75">
      <c r="A367" s="5"/>
      <c r="B367" s="5"/>
      <c r="C367" s="45"/>
      <c r="D367" s="49"/>
      <c r="E367" s="229"/>
      <c r="F367" s="48"/>
    </row>
    <row r="368" spans="1:6" ht="12.75">
      <c r="A368" s="5"/>
      <c r="B368" s="5"/>
      <c r="C368" s="45"/>
      <c r="D368" s="49"/>
      <c r="E368" s="229"/>
      <c r="F368" s="48"/>
    </row>
    <row r="369" spans="1:6" ht="12.75">
      <c r="A369" s="5"/>
      <c r="B369" s="5"/>
      <c r="C369" s="45"/>
      <c r="D369" s="49"/>
      <c r="E369" s="229"/>
      <c r="F369" s="48"/>
    </row>
    <row r="370" spans="1:6" ht="12.75">
      <c r="A370" s="5"/>
      <c r="B370" s="5"/>
      <c r="C370" s="45"/>
      <c r="D370" s="49"/>
      <c r="E370" s="229"/>
      <c r="F370" s="48"/>
    </row>
    <row r="371" spans="1:6" ht="12.75">
      <c r="A371" s="5"/>
      <c r="B371" s="5"/>
      <c r="C371" s="45"/>
      <c r="D371" s="49"/>
      <c r="E371" s="229"/>
      <c r="F371" s="48"/>
    </row>
    <row r="372" spans="1:6" ht="12.75">
      <c r="A372" s="5"/>
      <c r="B372" s="5"/>
      <c r="C372" s="45"/>
      <c r="D372" s="49"/>
      <c r="E372" s="229"/>
      <c r="F372" s="48"/>
    </row>
    <row r="373" spans="1:6" ht="12.75">
      <c r="A373" s="5"/>
      <c r="B373" s="5"/>
      <c r="C373" s="45"/>
      <c r="D373" s="49"/>
      <c r="E373" s="229"/>
      <c r="F373" s="48"/>
    </row>
    <row r="374" spans="1:6" ht="12.75">
      <c r="A374" s="5"/>
      <c r="B374" s="5"/>
      <c r="C374" s="45"/>
      <c r="D374" s="49"/>
      <c r="E374" s="229"/>
      <c r="F374" s="48"/>
    </row>
    <row r="375" spans="1:6" ht="12.75">
      <c r="A375" s="5"/>
      <c r="B375" s="5"/>
      <c r="C375" s="45"/>
      <c r="D375" s="49"/>
      <c r="E375" s="229"/>
      <c r="F375" s="48"/>
    </row>
    <row r="376" spans="1:6" ht="12.75">
      <c r="A376" s="5"/>
      <c r="B376" s="5"/>
      <c r="C376" s="45"/>
      <c r="D376" s="49"/>
      <c r="E376" s="229"/>
      <c r="F376" s="48"/>
    </row>
  </sheetData>
  <sheetProtection password="E5C7" sheet="1" objects="1" scenarios="1" selectLockedCells="1" selectUnlockedCells="1"/>
  <mergeCells count="17">
    <mergeCell ref="A4:J4"/>
    <mergeCell ref="A5:J5"/>
    <mergeCell ref="E6:F6"/>
    <mergeCell ref="I6:J6"/>
    <mergeCell ref="A1:C1"/>
    <mergeCell ref="A2:C2"/>
    <mergeCell ref="A3:C3"/>
    <mergeCell ref="E3:F3"/>
    <mergeCell ref="I7:J7"/>
    <mergeCell ref="A8:B8"/>
    <mergeCell ref="A9:B9"/>
    <mergeCell ref="A353:E353"/>
    <mergeCell ref="A7:B7"/>
    <mergeCell ref="A243:E243"/>
    <mergeCell ref="A314:E314"/>
    <mergeCell ref="A351:E351"/>
    <mergeCell ref="E7:F7"/>
  </mergeCells>
  <printOptions/>
  <pageMargins left="0.1968503937007874" right="0.1968503937007874" top="0.3937007874015748" bottom="0.3937007874015748" header="0" footer="0"/>
  <pageSetup horizontalDpi="300" verticalDpi="300" orientation="landscape" paperSize="5" scale="70" r:id="rId1"/>
  <headerFooter alignWithMargins="0">
    <oddFooter>&amp;CPágina &amp;P de &amp;N</oddFooter>
  </headerFooter>
  <rowBreaks count="3" manualBreakCount="3">
    <brk id="244" max="255" man="1"/>
    <brk id="289" max="9" man="1"/>
    <brk id="32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216"/>
  <sheetViews>
    <sheetView workbookViewId="0" topLeftCell="C1">
      <selection activeCell="C151" sqref="C151"/>
    </sheetView>
  </sheetViews>
  <sheetFormatPr defaultColWidth="29.8515625" defaultRowHeight="12.75"/>
  <cols>
    <col min="1" max="1" width="13.57421875" style="13" customWidth="1"/>
    <col min="2" max="2" width="15.00390625" style="13" customWidth="1"/>
    <col min="3" max="3" width="55.421875" style="14" customWidth="1"/>
    <col min="4" max="4" width="16.57421875" style="278" customWidth="1"/>
    <col min="5" max="5" width="14.421875" style="211" customWidth="1"/>
    <col min="6" max="6" width="26.28125" style="211" customWidth="1"/>
    <col min="7" max="9" width="25.00390625" style="50" customWidth="1"/>
    <col min="10" max="10" width="27.28125" style="50" customWidth="1"/>
    <col min="11" max="16384" width="29.8515625" style="5" customWidth="1"/>
  </cols>
  <sheetData>
    <row r="1" spans="1:17" s="58" customFormat="1" ht="12.75" customHeight="1">
      <c r="A1" s="796" t="s">
        <v>139</v>
      </c>
      <c r="B1" s="819"/>
      <c r="C1" s="819"/>
      <c r="D1" s="262"/>
      <c r="E1" s="189"/>
      <c r="F1" s="189"/>
      <c r="G1" s="190"/>
      <c r="H1" s="191"/>
      <c r="I1" s="192"/>
      <c r="J1" s="192"/>
      <c r="K1" s="57"/>
      <c r="N1" s="59"/>
      <c r="Q1" s="57"/>
    </row>
    <row r="2" spans="1:17" s="58" customFormat="1" ht="12.75" customHeight="1">
      <c r="A2" s="796" t="s">
        <v>683</v>
      </c>
      <c r="B2" s="796"/>
      <c r="C2" s="796"/>
      <c r="D2" s="263"/>
      <c r="E2" s="189"/>
      <c r="F2" s="189"/>
      <c r="G2" s="190"/>
      <c r="H2" s="191"/>
      <c r="I2" s="192"/>
      <c r="J2" s="192"/>
      <c r="K2" s="57"/>
      <c r="N2" s="59"/>
      <c r="Q2" s="57"/>
    </row>
    <row r="3" spans="1:17" s="58" customFormat="1" ht="12.75" customHeight="1" thickBot="1">
      <c r="A3" s="820" t="s">
        <v>140</v>
      </c>
      <c r="B3" s="820"/>
      <c r="C3" s="820"/>
      <c r="D3" s="262"/>
      <c r="E3" s="821"/>
      <c r="F3" s="821"/>
      <c r="G3" s="190"/>
      <c r="H3" s="191"/>
      <c r="I3" s="192"/>
      <c r="J3" s="192"/>
      <c r="K3" s="57"/>
      <c r="N3" s="59"/>
      <c r="Q3" s="57"/>
    </row>
    <row r="4" spans="1:17" s="63" customFormat="1" ht="27.75" customHeight="1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2"/>
      <c r="N4" s="64"/>
      <c r="Q4" s="62"/>
    </row>
    <row r="5" spans="1:17" s="63" customFormat="1" ht="24.75" customHeight="1">
      <c r="A5" s="830" t="s">
        <v>685</v>
      </c>
      <c r="B5" s="831"/>
      <c r="C5" s="831"/>
      <c r="D5" s="831"/>
      <c r="E5" s="831"/>
      <c r="F5" s="831"/>
      <c r="G5" s="831"/>
      <c r="H5" s="831"/>
      <c r="I5" s="831"/>
      <c r="J5" s="831"/>
      <c r="K5" s="62"/>
      <c r="N5" s="64"/>
      <c r="Q5" s="62"/>
    </row>
    <row r="6" spans="1:17" s="58" customFormat="1" ht="12.75" customHeight="1">
      <c r="A6" s="61" t="s">
        <v>686</v>
      </c>
      <c r="B6" s="61"/>
      <c r="C6" s="65"/>
      <c r="D6" s="262"/>
      <c r="E6" s="832"/>
      <c r="F6" s="832"/>
      <c r="G6" s="190"/>
      <c r="H6" s="191"/>
      <c r="I6" s="833" t="s">
        <v>687</v>
      </c>
      <c r="J6" s="833"/>
      <c r="K6" s="66"/>
      <c r="N6" s="59"/>
      <c r="O6" s="67"/>
      <c r="Q6" s="66"/>
    </row>
    <row r="7" spans="1:17" s="58" customFormat="1" ht="12.75" customHeight="1">
      <c r="A7" s="834" t="s">
        <v>141</v>
      </c>
      <c r="B7" s="834"/>
      <c r="C7" s="65"/>
      <c r="D7" s="262"/>
      <c r="E7" s="835"/>
      <c r="F7" s="835"/>
      <c r="G7" s="190"/>
      <c r="H7" s="191"/>
      <c r="I7" s="826" t="s">
        <v>747</v>
      </c>
      <c r="J7" s="826"/>
      <c r="K7" s="68"/>
      <c r="N7" s="59"/>
      <c r="Q7" s="68"/>
    </row>
    <row r="8" spans="1:17" s="58" customFormat="1" ht="12.75" customHeight="1">
      <c r="A8" s="822" t="s">
        <v>688</v>
      </c>
      <c r="B8" s="822"/>
      <c r="C8" s="69"/>
      <c r="D8" s="262"/>
      <c r="E8" s="189"/>
      <c r="F8" s="189"/>
      <c r="G8" s="190"/>
      <c r="H8" s="191"/>
      <c r="I8" s="192"/>
      <c r="J8" s="192"/>
      <c r="K8" s="57"/>
      <c r="N8" s="59"/>
      <c r="Q8" s="57"/>
    </row>
    <row r="9" spans="1:17" s="58" customFormat="1" ht="13.5" customHeight="1">
      <c r="A9" s="822" t="s">
        <v>142</v>
      </c>
      <c r="B9" s="822"/>
      <c r="C9" s="70"/>
      <c r="D9" s="262"/>
      <c r="E9" s="189"/>
      <c r="F9" s="189"/>
      <c r="G9" s="190"/>
      <c r="H9" s="191"/>
      <c r="I9" s="192"/>
      <c r="J9" s="192"/>
      <c r="K9" s="57"/>
      <c r="N9" s="59"/>
      <c r="Q9" s="57"/>
    </row>
    <row r="10" spans="1:17" s="58" customFormat="1" ht="18" customHeight="1" thickBot="1">
      <c r="A10" s="65"/>
      <c r="B10" s="65"/>
      <c r="C10" s="69"/>
      <c r="D10" s="262"/>
      <c r="E10" s="189"/>
      <c r="F10" s="189"/>
      <c r="G10" s="190"/>
      <c r="H10" s="191"/>
      <c r="I10" s="192"/>
      <c r="J10" s="192"/>
      <c r="K10" s="57"/>
      <c r="N10" s="59"/>
      <c r="Q10" s="57"/>
    </row>
    <row r="11" spans="1:10" ht="47.25" customHeight="1" thickBot="1">
      <c r="A11" s="132" t="s">
        <v>143</v>
      </c>
      <c r="B11" s="132" t="s">
        <v>144</v>
      </c>
      <c r="C11" s="132" t="s">
        <v>145</v>
      </c>
      <c r="D11" s="264" t="s">
        <v>690</v>
      </c>
      <c r="E11" s="279" t="s">
        <v>691</v>
      </c>
      <c r="F11" s="279" t="s">
        <v>692</v>
      </c>
      <c r="G11" s="280" t="s">
        <v>693</v>
      </c>
      <c r="H11" s="280" t="s">
        <v>694</v>
      </c>
      <c r="I11" s="280" t="s">
        <v>695</v>
      </c>
      <c r="J11" s="280" t="s">
        <v>9</v>
      </c>
    </row>
    <row r="12" spans="1:17" s="135" customFormat="1" ht="31.5" customHeight="1" thickBot="1">
      <c r="A12" s="133" t="s">
        <v>146</v>
      </c>
      <c r="B12" s="134"/>
      <c r="C12" s="134"/>
      <c r="D12" s="265"/>
      <c r="E12" s="281"/>
      <c r="F12" s="281"/>
      <c r="G12" s="281"/>
      <c r="H12" s="281"/>
      <c r="I12" s="281"/>
      <c r="J12" s="281"/>
      <c r="N12" s="138"/>
      <c r="O12" s="139"/>
      <c r="P12" s="139"/>
      <c r="Q12" s="136"/>
    </row>
    <row r="13" spans="1:17" s="144" customFormat="1" ht="12">
      <c r="A13" s="140">
        <v>211</v>
      </c>
      <c r="B13" s="141" t="s">
        <v>147</v>
      </c>
      <c r="C13" s="142" t="s">
        <v>148</v>
      </c>
      <c r="D13" s="426">
        <v>40</v>
      </c>
      <c r="E13" s="397">
        <v>83.375</v>
      </c>
      <c r="F13" s="523">
        <v>3335</v>
      </c>
      <c r="G13" s="479">
        <f aca="true" t="shared" si="0" ref="G13:G41">+F13</f>
        <v>3335</v>
      </c>
      <c r="H13" s="524"/>
      <c r="I13" s="524"/>
      <c r="J13" s="480">
        <v>3335</v>
      </c>
      <c r="N13" s="145"/>
      <c r="O13" s="146"/>
      <c r="P13" s="147"/>
      <c r="Q13" s="143"/>
    </row>
    <row r="14" spans="1:10" s="17" customFormat="1" ht="12.75">
      <c r="A14" s="113">
        <v>211</v>
      </c>
      <c r="B14" s="384" t="s">
        <v>147</v>
      </c>
      <c r="C14" s="112" t="s">
        <v>150</v>
      </c>
      <c r="D14" s="427">
        <v>260</v>
      </c>
      <c r="E14" s="410">
        <v>2.875</v>
      </c>
      <c r="F14" s="403">
        <v>747.5</v>
      </c>
      <c r="G14" s="525">
        <f t="shared" si="0"/>
        <v>747.5</v>
      </c>
      <c r="H14" s="404"/>
      <c r="I14" s="404"/>
      <c r="J14" s="514">
        <v>747.5</v>
      </c>
    </row>
    <row r="15" spans="1:10" s="17" customFormat="1" ht="12" customHeight="1">
      <c r="A15" s="113">
        <v>211</v>
      </c>
      <c r="B15" s="384" t="s">
        <v>153</v>
      </c>
      <c r="C15" s="112" t="s">
        <v>154</v>
      </c>
      <c r="D15" s="427">
        <v>20</v>
      </c>
      <c r="E15" s="410">
        <v>32.2</v>
      </c>
      <c r="F15" s="403">
        <v>644</v>
      </c>
      <c r="G15" s="525">
        <f t="shared" si="0"/>
        <v>644</v>
      </c>
      <c r="H15" s="404"/>
      <c r="I15" s="404"/>
      <c r="J15" s="514">
        <v>644</v>
      </c>
    </row>
    <row r="16" spans="1:10" s="17" customFormat="1" ht="12" customHeight="1">
      <c r="A16" s="113">
        <v>211</v>
      </c>
      <c r="B16" s="384" t="s">
        <v>155</v>
      </c>
      <c r="C16" s="112" t="s">
        <v>156</v>
      </c>
      <c r="D16" s="427">
        <v>20</v>
      </c>
      <c r="E16" s="410">
        <v>6.325</v>
      </c>
      <c r="F16" s="403">
        <v>126.5</v>
      </c>
      <c r="G16" s="525">
        <f t="shared" si="0"/>
        <v>126.5</v>
      </c>
      <c r="H16" s="404"/>
      <c r="I16" s="404"/>
      <c r="J16" s="514">
        <v>126.5</v>
      </c>
    </row>
    <row r="17" spans="1:10" s="17" customFormat="1" ht="12" customHeight="1">
      <c r="A17" s="113">
        <v>211</v>
      </c>
      <c r="B17" s="384" t="s">
        <v>147</v>
      </c>
      <c r="C17" s="112" t="s">
        <v>157</v>
      </c>
      <c r="D17" s="427">
        <v>504</v>
      </c>
      <c r="E17" s="410">
        <v>9.2</v>
      </c>
      <c r="F17" s="403">
        <v>4636.8</v>
      </c>
      <c r="G17" s="525">
        <f t="shared" si="0"/>
        <v>4636.8</v>
      </c>
      <c r="H17" s="404"/>
      <c r="I17" s="404"/>
      <c r="J17" s="514">
        <v>4636.8</v>
      </c>
    </row>
    <row r="18" spans="1:10" s="17" customFormat="1" ht="12" customHeight="1">
      <c r="A18" s="114">
        <v>211</v>
      </c>
      <c r="B18" s="384" t="s">
        <v>155</v>
      </c>
      <c r="C18" s="112" t="s">
        <v>158</v>
      </c>
      <c r="D18" s="427">
        <v>20</v>
      </c>
      <c r="E18" s="410">
        <v>8.05</v>
      </c>
      <c r="F18" s="403">
        <v>161</v>
      </c>
      <c r="G18" s="525">
        <f t="shared" si="0"/>
        <v>161</v>
      </c>
      <c r="H18" s="404"/>
      <c r="I18" s="404"/>
      <c r="J18" s="514">
        <v>161</v>
      </c>
    </row>
    <row r="19" spans="1:10" s="17" customFormat="1" ht="12" customHeight="1">
      <c r="A19" s="113">
        <v>211</v>
      </c>
      <c r="B19" s="384" t="s">
        <v>159</v>
      </c>
      <c r="C19" s="112" t="s">
        <v>160</v>
      </c>
      <c r="D19" s="427">
        <v>752</v>
      </c>
      <c r="E19" s="410">
        <v>14.95</v>
      </c>
      <c r="F19" s="403">
        <v>11242.4</v>
      </c>
      <c r="G19" s="525">
        <f t="shared" si="0"/>
        <v>11242.4</v>
      </c>
      <c r="H19" s="404"/>
      <c r="I19" s="404"/>
      <c r="J19" s="514">
        <v>11242.4</v>
      </c>
    </row>
    <row r="20" spans="1:10" s="17" customFormat="1" ht="12" customHeight="1">
      <c r="A20" s="113">
        <v>211</v>
      </c>
      <c r="B20" s="384" t="s">
        <v>161</v>
      </c>
      <c r="C20" s="112" t="s">
        <v>162</v>
      </c>
      <c r="D20" s="427">
        <v>20</v>
      </c>
      <c r="E20" s="410">
        <v>172.5</v>
      </c>
      <c r="F20" s="403">
        <v>3450</v>
      </c>
      <c r="G20" s="525">
        <f t="shared" si="0"/>
        <v>3450</v>
      </c>
      <c r="H20" s="404"/>
      <c r="I20" s="404"/>
      <c r="J20" s="514">
        <v>3450</v>
      </c>
    </row>
    <row r="21" spans="1:10" s="17" customFormat="1" ht="12" customHeight="1">
      <c r="A21" s="113">
        <v>211</v>
      </c>
      <c r="B21" s="384" t="s">
        <v>163</v>
      </c>
      <c r="C21" s="112" t="s">
        <v>164</v>
      </c>
      <c r="D21" s="427">
        <v>41</v>
      </c>
      <c r="E21" s="410">
        <v>20.7</v>
      </c>
      <c r="F21" s="403">
        <v>848.7</v>
      </c>
      <c r="G21" s="525">
        <f t="shared" si="0"/>
        <v>848.7</v>
      </c>
      <c r="H21" s="404"/>
      <c r="I21" s="404"/>
      <c r="J21" s="514">
        <v>848.7</v>
      </c>
    </row>
    <row r="22" spans="1:10" s="17" customFormat="1" ht="12.75">
      <c r="A22" s="19" t="s">
        <v>165</v>
      </c>
      <c r="B22" s="386"/>
      <c r="C22" s="16"/>
      <c r="D22" s="428"/>
      <c r="E22" s="412"/>
      <c r="F22" s="407">
        <v>25191.9</v>
      </c>
      <c r="G22" s="526"/>
      <c r="H22" s="404"/>
      <c r="I22" s="404"/>
      <c r="J22" s="517">
        <v>25191.9</v>
      </c>
    </row>
    <row r="23" spans="1:10" s="17" customFormat="1" ht="12.75">
      <c r="A23" s="113">
        <v>222</v>
      </c>
      <c r="B23" s="384" t="s">
        <v>169</v>
      </c>
      <c r="C23" s="112" t="s">
        <v>173</v>
      </c>
      <c r="D23" s="427">
        <v>8.4</v>
      </c>
      <c r="E23" s="410">
        <v>419.75</v>
      </c>
      <c r="F23" s="410">
        <v>3525.9</v>
      </c>
      <c r="G23" s="435">
        <f t="shared" si="0"/>
        <v>3525.9</v>
      </c>
      <c r="H23" s="404"/>
      <c r="I23" s="404"/>
      <c r="J23" s="514">
        <v>3525.9</v>
      </c>
    </row>
    <row r="24" spans="1:10" s="17" customFormat="1" ht="12.75">
      <c r="A24" s="113">
        <v>222</v>
      </c>
      <c r="B24" s="384" t="s">
        <v>169</v>
      </c>
      <c r="C24" s="112" t="s">
        <v>174</v>
      </c>
      <c r="D24" s="427">
        <v>8.4</v>
      </c>
      <c r="E24" s="410">
        <v>189.75</v>
      </c>
      <c r="F24" s="410">
        <v>1593.9</v>
      </c>
      <c r="G24" s="435">
        <f t="shared" si="0"/>
        <v>1593.9</v>
      </c>
      <c r="H24" s="404"/>
      <c r="I24" s="404"/>
      <c r="J24" s="514">
        <v>1593.9</v>
      </c>
    </row>
    <row r="25" spans="1:10" s="17" customFormat="1" ht="12.75">
      <c r="A25" s="113">
        <v>222</v>
      </c>
      <c r="B25" s="384" t="s">
        <v>175</v>
      </c>
      <c r="C25" s="112" t="s">
        <v>177</v>
      </c>
      <c r="D25" s="427">
        <v>2.3</v>
      </c>
      <c r="E25" s="410">
        <v>115</v>
      </c>
      <c r="F25" s="410">
        <v>264.5</v>
      </c>
      <c r="G25" s="435">
        <f t="shared" si="0"/>
        <v>264.5</v>
      </c>
      <c r="H25" s="404"/>
      <c r="I25" s="404"/>
      <c r="J25" s="514">
        <v>264.5</v>
      </c>
    </row>
    <row r="26" spans="1:10" s="17" customFormat="1" ht="12.75">
      <c r="A26" s="113">
        <v>222</v>
      </c>
      <c r="B26" s="384" t="s">
        <v>169</v>
      </c>
      <c r="C26" s="112" t="s">
        <v>178</v>
      </c>
      <c r="D26" s="427">
        <v>11</v>
      </c>
      <c r="E26" s="410">
        <v>86.25</v>
      </c>
      <c r="F26" s="410">
        <v>948.75</v>
      </c>
      <c r="G26" s="435">
        <f t="shared" si="0"/>
        <v>948.75</v>
      </c>
      <c r="H26" s="404"/>
      <c r="I26" s="404"/>
      <c r="J26" s="514">
        <v>948.75</v>
      </c>
    </row>
    <row r="27" spans="1:10" s="17" customFormat="1" ht="12.75">
      <c r="A27" s="113">
        <v>222</v>
      </c>
      <c r="B27" s="384" t="s">
        <v>169</v>
      </c>
      <c r="C27" s="112" t="s">
        <v>179</v>
      </c>
      <c r="D27" s="427">
        <v>231</v>
      </c>
      <c r="E27" s="410">
        <v>80.5</v>
      </c>
      <c r="F27" s="410">
        <v>18595.5</v>
      </c>
      <c r="G27" s="435">
        <f t="shared" si="0"/>
        <v>18595.5</v>
      </c>
      <c r="H27" s="404"/>
      <c r="I27" s="404"/>
      <c r="J27" s="514">
        <v>18595.5</v>
      </c>
    </row>
    <row r="28" spans="1:10" s="17" customFormat="1" ht="12.75">
      <c r="A28" s="113">
        <v>222</v>
      </c>
      <c r="B28" s="384" t="s">
        <v>169</v>
      </c>
      <c r="C28" s="112" t="s">
        <v>180</v>
      </c>
      <c r="D28" s="427">
        <v>4.2</v>
      </c>
      <c r="E28" s="410">
        <v>345</v>
      </c>
      <c r="F28" s="410">
        <v>1449</v>
      </c>
      <c r="G28" s="435">
        <f t="shared" si="0"/>
        <v>1449</v>
      </c>
      <c r="H28" s="404"/>
      <c r="I28" s="404"/>
      <c r="J28" s="514">
        <v>1449</v>
      </c>
    </row>
    <row r="29" spans="1:10" s="17" customFormat="1" ht="12.75">
      <c r="A29" s="113">
        <v>222</v>
      </c>
      <c r="B29" s="384" t="s">
        <v>169</v>
      </c>
      <c r="C29" s="112" t="s">
        <v>181</v>
      </c>
      <c r="D29" s="427">
        <v>54.2</v>
      </c>
      <c r="E29" s="410">
        <v>172.5</v>
      </c>
      <c r="F29" s="410">
        <v>9349.5</v>
      </c>
      <c r="G29" s="435">
        <f t="shared" si="0"/>
        <v>9349.5</v>
      </c>
      <c r="H29" s="404"/>
      <c r="I29" s="404"/>
      <c r="J29" s="514">
        <v>9349.5</v>
      </c>
    </row>
    <row r="30" spans="1:10" s="17" customFormat="1" ht="12.75">
      <c r="A30" s="113">
        <v>222</v>
      </c>
      <c r="B30" s="384" t="s">
        <v>169</v>
      </c>
      <c r="C30" s="112" t="s">
        <v>182</v>
      </c>
      <c r="D30" s="427">
        <v>108.4</v>
      </c>
      <c r="E30" s="410">
        <v>28.75</v>
      </c>
      <c r="F30" s="410">
        <v>3116.5</v>
      </c>
      <c r="G30" s="435">
        <f t="shared" si="0"/>
        <v>3116.5</v>
      </c>
      <c r="H30" s="404"/>
      <c r="I30" s="404"/>
      <c r="J30" s="514">
        <v>3116.5</v>
      </c>
    </row>
    <row r="31" spans="1:10" s="17" customFormat="1" ht="12.75">
      <c r="A31" s="113">
        <v>222</v>
      </c>
      <c r="B31" s="384" t="s">
        <v>169</v>
      </c>
      <c r="C31" s="112" t="s">
        <v>184</v>
      </c>
      <c r="D31" s="427">
        <v>54.2</v>
      </c>
      <c r="E31" s="410">
        <v>32.2</v>
      </c>
      <c r="F31" s="410">
        <v>1745.24</v>
      </c>
      <c r="G31" s="435">
        <f t="shared" si="0"/>
        <v>1745.24</v>
      </c>
      <c r="H31" s="404"/>
      <c r="I31" s="404"/>
      <c r="J31" s="514">
        <v>1745.24</v>
      </c>
    </row>
    <row r="32" spans="1:10" s="17" customFormat="1" ht="12.75">
      <c r="A32" s="113">
        <v>222</v>
      </c>
      <c r="B32" s="384" t="s">
        <v>175</v>
      </c>
      <c r="C32" s="112" t="s">
        <v>185</v>
      </c>
      <c r="D32" s="427">
        <v>11</v>
      </c>
      <c r="E32" s="410">
        <v>57.5</v>
      </c>
      <c r="F32" s="410">
        <v>632.5</v>
      </c>
      <c r="G32" s="435">
        <f t="shared" si="0"/>
        <v>632.5</v>
      </c>
      <c r="H32" s="404"/>
      <c r="I32" s="404"/>
      <c r="J32" s="514">
        <v>632.5</v>
      </c>
    </row>
    <row r="33" spans="1:10" s="17" customFormat="1" ht="12.75">
      <c r="A33" s="113">
        <v>222</v>
      </c>
      <c r="B33" s="384" t="s">
        <v>175</v>
      </c>
      <c r="C33" s="112" t="s">
        <v>186</v>
      </c>
      <c r="D33" s="427">
        <v>4.2</v>
      </c>
      <c r="E33" s="410">
        <v>34.5</v>
      </c>
      <c r="F33" s="410">
        <v>144.9</v>
      </c>
      <c r="G33" s="435">
        <f t="shared" si="0"/>
        <v>144.9</v>
      </c>
      <c r="H33" s="404"/>
      <c r="I33" s="404"/>
      <c r="J33" s="514">
        <v>144.9</v>
      </c>
    </row>
    <row r="34" spans="1:10" s="17" customFormat="1" ht="12.75">
      <c r="A34" s="113">
        <v>222</v>
      </c>
      <c r="B34" s="384" t="s">
        <v>175</v>
      </c>
      <c r="C34" s="112" t="s">
        <v>187</v>
      </c>
      <c r="D34" s="427">
        <v>1487.2</v>
      </c>
      <c r="E34" s="410">
        <v>8.05</v>
      </c>
      <c r="F34" s="410">
        <v>11971.96</v>
      </c>
      <c r="G34" s="435">
        <f t="shared" si="0"/>
        <v>11971.96</v>
      </c>
      <c r="H34" s="404"/>
      <c r="I34" s="404"/>
      <c r="J34" s="514">
        <v>11971.96</v>
      </c>
    </row>
    <row r="35" spans="1:10" s="17" customFormat="1" ht="12.75">
      <c r="A35" s="113">
        <v>222</v>
      </c>
      <c r="B35" s="384" t="s">
        <v>169</v>
      </c>
      <c r="C35" s="112" t="s">
        <v>189</v>
      </c>
      <c r="D35" s="427">
        <v>1</v>
      </c>
      <c r="E35" s="410">
        <v>207</v>
      </c>
      <c r="F35" s="410">
        <v>207</v>
      </c>
      <c r="G35" s="435">
        <f t="shared" si="0"/>
        <v>207</v>
      </c>
      <c r="H35" s="404"/>
      <c r="I35" s="404"/>
      <c r="J35" s="514">
        <v>207</v>
      </c>
    </row>
    <row r="36" spans="1:10" s="17" customFormat="1" ht="24" customHeight="1">
      <c r="A36" s="113">
        <v>222</v>
      </c>
      <c r="B36" s="384" t="s">
        <v>169</v>
      </c>
      <c r="C36" s="112" t="s">
        <v>190</v>
      </c>
      <c r="D36" s="427">
        <v>11</v>
      </c>
      <c r="E36" s="410">
        <v>287.5</v>
      </c>
      <c r="F36" s="410">
        <v>3162.5</v>
      </c>
      <c r="G36" s="435">
        <f t="shared" si="0"/>
        <v>3162.5</v>
      </c>
      <c r="H36" s="404"/>
      <c r="I36" s="404"/>
      <c r="J36" s="514">
        <v>3162.5</v>
      </c>
    </row>
    <row r="37" spans="1:10" s="17" customFormat="1" ht="12.75">
      <c r="A37" s="113">
        <v>222</v>
      </c>
      <c r="B37" s="384" t="s">
        <v>169</v>
      </c>
      <c r="C37" s="112" t="s">
        <v>192</v>
      </c>
      <c r="D37" s="427">
        <v>320.5</v>
      </c>
      <c r="E37" s="410">
        <v>80.5</v>
      </c>
      <c r="F37" s="410">
        <v>25800.25</v>
      </c>
      <c r="G37" s="435">
        <f t="shared" si="0"/>
        <v>25800.25</v>
      </c>
      <c r="H37" s="404"/>
      <c r="I37" s="404"/>
      <c r="J37" s="514">
        <v>25800.25</v>
      </c>
    </row>
    <row r="38" spans="1:10" s="17" customFormat="1" ht="12.75">
      <c r="A38" s="113">
        <v>222</v>
      </c>
      <c r="B38" s="384" t="s">
        <v>169</v>
      </c>
      <c r="C38" s="112" t="s">
        <v>193</v>
      </c>
      <c r="D38" s="427">
        <v>121</v>
      </c>
      <c r="E38" s="410">
        <v>69</v>
      </c>
      <c r="F38" s="410">
        <v>8349</v>
      </c>
      <c r="G38" s="435">
        <f t="shared" si="0"/>
        <v>8349</v>
      </c>
      <c r="H38" s="404"/>
      <c r="I38" s="404"/>
      <c r="J38" s="514">
        <v>8349</v>
      </c>
    </row>
    <row r="39" spans="1:10" s="17" customFormat="1" ht="12.75">
      <c r="A39" s="113">
        <v>222</v>
      </c>
      <c r="B39" s="384" t="s">
        <v>175</v>
      </c>
      <c r="C39" s="112" t="s">
        <v>195</v>
      </c>
      <c r="D39" s="427">
        <v>25.3</v>
      </c>
      <c r="E39" s="410">
        <v>195.5</v>
      </c>
      <c r="F39" s="410">
        <v>4946.15</v>
      </c>
      <c r="G39" s="435">
        <f t="shared" si="0"/>
        <v>4946.15</v>
      </c>
      <c r="H39" s="404"/>
      <c r="I39" s="404"/>
      <c r="J39" s="514">
        <v>4946.15</v>
      </c>
    </row>
    <row r="40" spans="1:10" s="17" customFormat="1" ht="12.75">
      <c r="A40" s="19" t="s">
        <v>196</v>
      </c>
      <c r="B40" s="386"/>
      <c r="C40" s="16"/>
      <c r="D40" s="428"/>
      <c r="E40" s="412"/>
      <c r="F40" s="407">
        <v>95803.05</v>
      </c>
      <c r="G40" s="526"/>
      <c r="H40" s="404"/>
      <c r="I40" s="404"/>
      <c r="J40" s="517">
        <v>95803.05</v>
      </c>
    </row>
    <row r="41" spans="1:10" s="17" customFormat="1" ht="12.75">
      <c r="A41" s="113">
        <v>231</v>
      </c>
      <c r="B41" s="384" t="s">
        <v>201</v>
      </c>
      <c r="C41" s="112" t="s">
        <v>202</v>
      </c>
      <c r="D41" s="427">
        <v>4024.32</v>
      </c>
      <c r="E41" s="410">
        <v>21.85</v>
      </c>
      <c r="F41" s="403">
        <v>87931.39199999999</v>
      </c>
      <c r="G41" s="525">
        <f t="shared" si="0"/>
        <v>87931.39199999999</v>
      </c>
      <c r="H41" s="404"/>
      <c r="I41" s="404"/>
      <c r="J41" s="514">
        <v>87931.39199999999</v>
      </c>
    </row>
    <row r="42" spans="1:10" s="17" customFormat="1" ht="12.75">
      <c r="A42" s="113">
        <v>231</v>
      </c>
      <c r="B42" s="384" t="s">
        <v>201</v>
      </c>
      <c r="C42" s="112" t="s">
        <v>203</v>
      </c>
      <c r="D42" s="427">
        <v>5</v>
      </c>
      <c r="E42" s="410">
        <v>25.3</v>
      </c>
      <c r="F42" s="403">
        <v>126.5</v>
      </c>
      <c r="G42" s="525">
        <f aca="true" t="shared" si="1" ref="G42:G67">+F42</f>
        <v>126.5</v>
      </c>
      <c r="H42" s="404"/>
      <c r="I42" s="404"/>
      <c r="J42" s="514">
        <v>126.5</v>
      </c>
    </row>
    <row r="43" spans="1:10" s="17" customFormat="1" ht="12.75">
      <c r="A43" s="113">
        <v>231</v>
      </c>
      <c r="B43" s="384" t="s">
        <v>169</v>
      </c>
      <c r="C43" s="112" t="s">
        <v>204</v>
      </c>
      <c r="D43" s="427">
        <v>1920</v>
      </c>
      <c r="E43" s="410">
        <v>8.05</v>
      </c>
      <c r="F43" s="403">
        <v>15456</v>
      </c>
      <c r="G43" s="525">
        <f t="shared" si="1"/>
        <v>15456</v>
      </c>
      <c r="H43" s="404"/>
      <c r="I43" s="404"/>
      <c r="J43" s="514">
        <v>15456</v>
      </c>
    </row>
    <row r="44" spans="1:10" s="17" customFormat="1" ht="12.75">
      <c r="A44" s="18" t="s">
        <v>209</v>
      </c>
      <c r="B44" s="125"/>
      <c r="C44" s="16"/>
      <c r="D44" s="428"/>
      <c r="E44" s="412"/>
      <c r="F44" s="412">
        <v>103513.89199999999</v>
      </c>
      <c r="G44" s="437"/>
      <c r="H44" s="404"/>
      <c r="I44" s="404"/>
      <c r="J44" s="517">
        <v>103513.89199999999</v>
      </c>
    </row>
    <row r="45" spans="1:10" s="17" customFormat="1" ht="12.75">
      <c r="A45" s="114">
        <v>233</v>
      </c>
      <c r="B45" s="389" t="s">
        <v>169</v>
      </c>
      <c r="C45" s="112" t="s">
        <v>216</v>
      </c>
      <c r="D45" s="427">
        <v>300</v>
      </c>
      <c r="E45" s="410">
        <v>5.175</v>
      </c>
      <c r="F45" s="403">
        <v>1552.5</v>
      </c>
      <c r="G45" s="525">
        <f t="shared" si="1"/>
        <v>1552.5</v>
      </c>
      <c r="H45" s="404"/>
      <c r="I45" s="404"/>
      <c r="J45" s="514">
        <v>1552.5</v>
      </c>
    </row>
    <row r="46" spans="1:10" s="17" customFormat="1" ht="12.75">
      <c r="A46" s="113">
        <v>233</v>
      </c>
      <c r="B46" s="384" t="s">
        <v>169</v>
      </c>
      <c r="C46" s="112" t="s">
        <v>217</v>
      </c>
      <c r="D46" s="427">
        <v>5000</v>
      </c>
      <c r="E46" s="410">
        <v>0.92</v>
      </c>
      <c r="F46" s="403">
        <v>4600</v>
      </c>
      <c r="G46" s="525">
        <f t="shared" si="1"/>
        <v>4600</v>
      </c>
      <c r="H46" s="404"/>
      <c r="I46" s="404"/>
      <c r="J46" s="514">
        <v>4600</v>
      </c>
    </row>
    <row r="47" spans="1:10" s="17" customFormat="1" ht="12.75">
      <c r="A47" s="113">
        <v>233</v>
      </c>
      <c r="B47" s="384" t="s">
        <v>169</v>
      </c>
      <c r="C47" s="112" t="s">
        <v>218</v>
      </c>
      <c r="D47" s="427">
        <v>20000</v>
      </c>
      <c r="E47" s="410">
        <v>1.955</v>
      </c>
      <c r="F47" s="403">
        <v>39100</v>
      </c>
      <c r="G47" s="525">
        <f t="shared" si="1"/>
        <v>39100</v>
      </c>
      <c r="H47" s="404"/>
      <c r="I47" s="404"/>
      <c r="J47" s="514">
        <v>39100</v>
      </c>
    </row>
    <row r="48" spans="1:10" s="17" customFormat="1" ht="12.75">
      <c r="A48" s="113">
        <v>233</v>
      </c>
      <c r="B48" s="384" t="s">
        <v>169</v>
      </c>
      <c r="C48" s="112" t="s">
        <v>220</v>
      </c>
      <c r="D48" s="427">
        <v>20000</v>
      </c>
      <c r="E48" s="410">
        <v>0.644</v>
      </c>
      <c r="F48" s="403">
        <v>12880</v>
      </c>
      <c r="G48" s="525">
        <f t="shared" si="1"/>
        <v>12880</v>
      </c>
      <c r="H48" s="404"/>
      <c r="I48" s="404"/>
      <c r="J48" s="514">
        <v>12880</v>
      </c>
    </row>
    <row r="49" spans="1:10" s="17" customFormat="1" ht="12.75">
      <c r="A49" s="18" t="s">
        <v>228</v>
      </c>
      <c r="B49" s="125"/>
      <c r="C49" s="16"/>
      <c r="D49" s="428"/>
      <c r="E49" s="412"/>
      <c r="F49" s="407">
        <v>58132.5</v>
      </c>
      <c r="G49" s="526"/>
      <c r="H49" s="404"/>
      <c r="I49" s="404"/>
      <c r="J49" s="517">
        <v>58132.5</v>
      </c>
    </row>
    <row r="50" spans="1:10" s="17" customFormat="1" ht="12.75">
      <c r="A50" s="113">
        <v>235</v>
      </c>
      <c r="B50" s="384" t="s">
        <v>253</v>
      </c>
      <c r="C50" s="112" t="s">
        <v>254</v>
      </c>
      <c r="D50" s="427">
        <v>5000</v>
      </c>
      <c r="E50" s="435">
        <v>1</v>
      </c>
      <c r="F50" s="403">
        <v>5000</v>
      </c>
      <c r="G50" s="525">
        <f t="shared" si="1"/>
        <v>5000</v>
      </c>
      <c r="H50" s="404"/>
      <c r="I50" s="404"/>
      <c r="J50" s="514">
        <v>5000</v>
      </c>
    </row>
    <row r="51" spans="1:10" s="17" customFormat="1" ht="12.75">
      <c r="A51" s="18" t="s">
        <v>255</v>
      </c>
      <c r="B51" s="125"/>
      <c r="C51" s="16"/>
      <c r="D51" s="428"/>
      <c r="E51" s="412"/>
      <c r="F51" s="407">
        <v>5000</v>
      </c>
      <c r="G51" s="526"/>
      <c r="H51" s="404"/>
      <c r="I51" s="404"/>
      <c r="J51" s="517">
        <v>5000</v>
      </c>
    </row>
    <row r="52" spans="1:10" s="17" customFormat="1" ht="12.75">
      <c r="A52" s="113">
        <v>244</v>
      </c>
      <c r="B52" s="384" t="s">
        <v>169</v>
      </c>
      <c r="C52" s="112" t="s">
        <v>256</v>
      </c>
      <c r="D52" s="427">
        <v>150</v>
      </c>
      <c r="E52" s="410">
        <v>300</v>
      </c>
      <c r="F52" s="403">
        <v>45000</v>
      </c>
      <c r="G52" s="525">
        <f t="shared" si="1"/>
        <v>45000</v>
      </c>
      <c r="H52" s="404"/>
      <c r="I52" s="404"/>
      <c r="J52" s="514">
        <v>45000</v>
      </c>
    </row>
    <row r="53" spans="1:10" s="17" customFormat="1" ht="12.75">
      <c r="A53" s="21" t="s">
        <v>259</v>
      </c>
      <c r="B53" s="386"/>
      <c r="C53" s="16"/>
      <c r="D53" s="428"/>
      <c r="E53" s="412"/>
      <c r="F53" s="412">
        <v>45000</v>
      </c>
      <c r="G53" s="437"/>
      <c r="H53" s="404"/>
      <c r="I53" s="404"/>
      <c r="J53" s="517">
        <v>45000</v>
      </c>
    </row>
    <row r="54" spans="1:10" s="17" customFormat="1" ht="12.75">
      <c r="A54" s="113">
        <v>256</v>
      </c>
      <c r="B54" s="384" t="s">
        <v>260</v>
      </c>
      <c r="C54" s="112" t="s">
        <v>273</v>
      </c>
      <c r="D54" s="427">
        <v>6135.52</v>
      </c>
      <c r="E54" s="410">
        <v>4.6</v>
      </c>
      <c r="F54" s="403">
        <v>28223.391999999993</v>
      </c>
      <c r="G54" s="525">
        <f t="shared" si="1"/>
        <v>28223.391999999993</v>
      </c>
      <c r="H54" s="404"/>
      <c r="I54" s="404"/>
      <c r="J54" s="514">
        <v>28223.391999999993</v>
      </c>
    </row>
    <row r="55" spans="1:10" s="17" customFormat="1" ht="12.75">
      <c r="A55" s="113">
        <v>256</v>
      </c>
      <c r="B55" s="384" t="s">
        <v>260</v>
      </c>
      <c r="C55" s="112" t="s">
        <v>274</v>
      </c>
      <c r="D55" s="427">
        <v>80</v>
      </c>
      <c r="E55" s="410">
        <v>46</v>
      </c>
      <c r="F55" s="403">
        <v>3680</v>
      </c>
      <c r="G55" s="525">
        <f t="shared" si="1"/>
        <v>3680</v>
      </c>
      <c r="H55" s="404"/>
      <c r="I55" s="404"/>
      <c r="J55" s="514">
        <v>3680</v>
      </c>
    </row>
    <row r="56" spans="1:10" s="17" customFormat="1" ht="12.75">
      <c r="A56" s="18" t="s">
        <v>275</v>
      </c>
      <c r="B56" s="125"/>
      <c r="C56" s="16"/>
      <c r="D56" s="428"/>
      <c r="E56" s="412"/>
      <c r="F56" s="407">
        <v>31903.391999999993</v>
      </c>
      <c r="G56" s="526"/>
      <c r="H56" s="404"/>
      <c r="I56" s="404"/>
      <c r="J56" s="517">
        <v>31903.391999999993</v>
      </c>
    </row>
    <row r="57" spans="1:10" s="17" customFormat="1" ht="12.75">
      <c r="A57" s="113">
        <v>258</v>
      </c>
      <c r="B57" s="384" t="s">
        <v>169</v>
      </c>
      <c r="C57" s="112" t="s">
        <v>276</v>
      </c>
      <c r="D57" s="427">
        <v>6550</v>
      </c>
      <c r="E57" s="435">
        <v>1.9083969465648856</v>
      </c>
      <c r="F57" s="403">
        <v>12500</v>
      </c>
      <c r="G57" s="525">
        <f t="shared" si="1"/>
        <v>12500</v>
      </c>
      <c r="H57" s="404"/>
      <c r="I57" s="404"/>
      <c r="J57" s="514">
        <v>12500</v>
      </c>
    </row>
    <row r="58" spans="1:10" s="17" customFormat="1" ht="12.75">
      <c r="A58" s="113">
        <v>258</v>
      </c>
      <c r="B58" s="384" t="s">
        <v>169</v>
      </c>
      <c r="C58" s="112" t="s">
        <v>281</v>
      </c>
      <c r="D58" s="427">
        <v>2000</v>
      </c>
      <c r="E58" s="435">
        <v>2.5</v>
      </c>
      <c r="F58" s="403">
        <v>5000</v>
      </c>
      <c r="G58" s="525">
        <f t="shared" si="1"/>
        <v>5000</v>
      </c>
      <c r="H58" s="404"/>
      <c r="I58" s="404"/>
      <c r="J58" s="514">
        <v>5000</v>
      </c>
    </row>
    <row r="59" spans="1:10" s="17" customFormat="1" ht="12.75">
      <c r="A59" s="21" t="s">
        <v>284</v>
      </c>
      <c r="B59" s="125"/>
      <c r="C59" s="16"/>
      <c r="D59" s="428"/>
      <c r="E59" s="412"/>
      <c r="F59" s="412">
        <v>17500</v>
      </c>
      <c r="G59" s="437"/>
      <c r="H59" s="404"/>
      <c r="I59" s="404"/>
      <c r="J59" s="517">
        <v>17500</v>
      </c>
    </row>
    <row r="60" spans="1:10" s="17" customFormat="1" ht="12.75">
      <c r="A60" s="113">
        <v>291</v>
      </c>
      <c r="B60" s="384" t="s">
        <v>285</v>
      </c>
      <c r="C60" s="112" t="s">
        <v>298</v>
      </c>
      <c r="D60" s="427">
        <v>384</v>
      </c>
      <c r="E60" s="410">
        <v>6.325</v>
      </c>
      <c r="F60" s="403">
        <v>2428.8</v>
      </c>
      <c r="G60" s="525">
        <f t="shared" si="1"/>
        <v>2428.8</v>
      </c>
      <c r="H60" s="404"/>
      <c r="I60" s="404"/>
      <c r="J60" s="514">
        <v>2428.8</v>
      </c>
    </row>
    <row r="61" spans="1:10" s="17" customFormat="1" ht="12.75">
      <c r="A61" s="113">
        <v>291</v>
      </c>
      <c r="B61" s="384" t="s">
        <v>285</v>
      </c>
      <c r="C61" s="112" t="s">
        <v>299</v>
      </c>
      <c r="D61" s="427">
        <v>288</v>
      </c>
      <c r="E61" s="410">
        <v>8.05</v>
      </c>
      <c r="F61" s="403">
        <v>2318.4</v>
      </c>
      <c r="G61" s="525">
        <f t="shared" si="1"/>
        <v>2318.4</v>
      </c>
      <c r="H61" s="404"/>
      <c r="I61" s="404"/>
      <c r="J61" s="514">
        <v>2318.4</v>
      </c>
    </row>
    <row r="62" spans="1:10" s="17" customFormat="1" ht="12.75">
      <c r="A62" s="113">
        <v>291</v>
      </c>
      <c r="B62" s="384" t="s">
        <v>260</v>
      </c>
      <c r="C62" s="112" t="s">
        <v>262</v>
      </c>
      <c r="D62" s="427">
        <v>192</v>
      </c>
      <c r="E62" s="410">
        <v>6.9</v>
      </c>
      <c r="F62" s="403">
        <v>1324.8</v>
      </c>
      <c r="G62" s="525">
        <f t="shared" si="1"/>
        <v>1324.8</v>
      </c>
      <c r="H62" s="404"/>
      <c r="I62" s="404"/>
      <c r="J62" s="514">
        <v>1324.8</v>
      </c>
    </row>
    <row r="63" spans="1:10" s="17" customFormat="1" ht="12.75">
      <c r="A63" s="113">
        <v>291</v>
      </c>
      <c r="B63" s="384" t="s">
        <v>300</v>
      </c>
      <c r="C63" s="112" t="s">
        <v>301</v>
      </c>
      <c r="D63" s="427">
        <v>96</v>
      </c>
      <c r="E63" s="410">
        <v>5.75</v>
      </c>
      <c r="F63" s="403">
        <v>552</v>
      </c>
      <c r="G63" s="525">
        <f t="shared" si="1"/>
        <v>552</v>
      </c>
      <c r="H63" s="404"/>
      <c r="I63" s="404"/>
      <c r="J63" s="514">
        <v>552</v>
      </c>
    </row>
    <row r="64" spans="1:10" s="17" customFormat="1" ht="12.75">
      <c r="A64" s="113">
        <v>291</v>
      </c>
      <c r="B64" s="384" t="s">
        <v>285</v>
      </c>
      <c r="C64" s="112" t="s">
        <v>302</v>
      </c>
      <c r="D64" s="427">
        <v>16</v>
      </c>
      <c r="E64" s="410">
        <v>11.5</v>
      </c>
      <c r="F64" s="403">
        <v>184</v>
      </c>
      <c r="G64" s="525">
        <f t="shared" si="1"/>
        <v>184</v>
      </c>
      <c r="H64" s="404"/>
      <c r="I64" s="404"/>
      <c r="J64" s="514">
        <v>184</v>
      </c>
    </row>
    <row r="65" spans="1:10" s="17" customFormat="1" ht="12.75">
      <c r="A65" s="113">
        <v>291</v>
      </c>
      <c r="B65" s="384" t="s">
        <v>285</v>
      </c>
      <c r="C65" s="112" t="s">
        <v>303</v>
      </c>
      <c r="D65" s="427">
        <v>24</v>
      </c>
      <c r="E65" s="410">
        <v>6.9</v>
      </c>
      <c r="F65" s="403">
        <v>165.6</v>
      </c>
      <c r="G65" s="525">
        <f t="shared" si="1"/>
        <v>165.6</v>
      </c>
      <c r="H65" s="404"/>
      <c r="I65" s="404"/>
      <c r="J65" s="514">
        <v>165.6</v>
      </c>
    </row>
    <row r="66" spans="1:10" s="17" customFormat="1" ht="12.75">
      <c r="A66" s="113">
        <v>291</v>
      </c>
      <c r="B66" s="384" t="s">
        <v>285</v>
      </c>
      <c r="C66" s="112" t="s">
        <v>304</v>
      </c>
      <c r="D66" s="427">
        <v>96</v>
      </c>
      <c r="E66" s="410">
        <v>12.65</v>
      </c>
      <c r="F66" s="403">
        <v>1214.4</v>
      </c>
      <c r="G66" s="525">
        <f t="shared" si="1"/>
        <v>1214.4</v>
      </c>
      <c r="H66" s="404"/>
      <c r="I66" s="404"/>
      <c r="J66" s="514">
        <v>1214.4</v>
      </c>
    </row>
    <row r="67" spans="1:10" s="17" customFormat="1" ht="12.75">
      <c r="A67" s="113">
        <v>291</v>
      </c>
      <c r="B67" s="384" t="s">
        <v>285</v>
      </c>
      <c r="C67" s="112" t="s">
        <v>305</v>
      </c>
      <c r="D67" s="427">
        <v>192</v>
      </c>
      <c r="E67" s="410">
        <v>3.45</v>
      </c>
      <c r="F67" s="403">
        <v>662.4</v>
      </c>
      <c r="G67" s="525">
        <f t="shared" si="1"/>
        <v>662.4</v>
      </c>
      <c r="H67" s="404"/>
      <c r="I67" s="404"/>
      <c r="J67" s="514">
        <v>662.4</v>
      </c>
    </row>
    <row r="68" spans="1:10" s="17" customFormat="1" ht="12.75">
      <c r="A68" s="113">
        <v>291</v>
      </c>
      <c r="B68" s="384" t="s">
        <v>285</v>
      </c>
      <c r="C68" s="112" t="s">
        <v>306</v>
      </c>
      <c r="D68" s="427">
        <v>16.4</v>
      </c>
      <c r="E68" s="410">
        <v>5.75</v>
      </c>
      <c r="F68" s="403">
        <v>94.3</v>
      </c>
      <c r="G68" s="525">
        <f aca="true" t="shared" si="2" ref="G68:G82">+F68</f>
        <v>94.3</v>
      </c>
      <c r="H68" s="404"/>
      <c r="I68" s="404"/>
      <c r="J68" s="514">
        <v>94.3</v>
      </c>
    </row>
    <row r="69" spans="1:10" s="17" customFormat="1" ht="12.75">
      <c r="A69" s="113">
        <v>291</v>
      </c>
      <c r="B69" s="384" t="s">
        <v>285</v>
      </c>
      <c r="C69" s="112" t="s">
        <v>307</v>
      </c>
      <c r="D69" s="427">
        <v>204</v>
      </c>
      <c r="E69" s="410">
        <v>5.175</v>
      </c>
      <c r="F69" s="403">
        <v>1055.7</v>
      </c>
      <c r="G69" s="525">
        <f t="shared" si="2"/>
        <v>1055.7</v>
      </c>
      <c r="H69" s="404"/>
      <c r="I69" s="404"/>
      <c r="J69" s="514">
        <v>1055.7</v>
      </c>
    </row>
    <row r="70" spans="1:10" s="17" customFormat="1" ht="12.75">
      <c r="A70" s="21" t="s">
        <v>308</v>
      </c>
      <c r="B70" s="386"/>
      <c r="C70" s="16"/>
      <c r="D70" s="428"/>
      <c r="E70" s="412"/>
      <c r="F70" s="407">
        <v>10000.4</v>
      </c>
      <c r="G70" s="526"/>
      <c r="H70" s="404"/>
      <c r="I70" s="404"/>
      <c r="J70" s="517">
        <v>10000.4</v>
      </c>
    </row>
    <row r="71" spans="1:10" s="17" customFormat="1" ht="12.75">
      <c r="A71" s="113">
        <v>293</v>
      </c>
      <c r="B71" s="394" t="s">
        <v>285</v>
      </c>
      <c r="C71" s="112" t="s">
        <v>437</v>
      </c>
      <c r="D71" s="427">
        <v>13</v>
      </c>
      <c r="E71" s="410">
        <v>21.875</v>
      </c>
      <c r="F71" s="403">
        <v>284.375</v>
      </c>
      <c r="G71" s="525">
        <f t="shared" si="2"/>
        <v>284.375</v>
      </c>
      <c r="H71" s="404"/>
      <c r="I71" s="404"/>
      <c r="J71" s="514">
        <v>284.375</v>
      </c>
    </row>
    <row r="72" spans="1:10" s="17" customFormat="1" ht="12.75">
      <c r="A72" s="19" t="s">
        <v>445</v>
      </c>
      <c r="B72" s="386"/>
      <c r="C72" s="16"/>
      <c r="D72" s="428"/>
      <c r="E72" s="420"/>
      <c r="F72" s="407">
        <v>284.375</v>
      </c>
      <c r="G72" s="526"/>
      <c r="H72" s="404"/>
      <c r="I72" s="404"/>
      <c r="J72" s="517">
        <v>284.375</v>
      </c>
    </row>
    <row r="73" spans="1:10" s="17" customFormat="1" ht="12.75">
      <c r="A73" s="113">
        <v>295</v>
      </c>
      <c r="B73" s="394" t="s">
        <v>285</v>
      </c>
      <c r="C73" s="112" t="s">
        <v>455</v>
      </c>
      <c r="D73" s="427">
        <v>13</v>
      </c>
      <c r="E73" s="410">
        <v>187.5</v>
      </c>
      <c r="F73" s="403">
        <v>2437.5</v>
      </c>
      <c r="G73" s="525">
        <f t="shared" si="2"/>
        <v>2437.5</v>
      </c>
      <c r="H73" s="404"/>
      <c r="I73" s="404"/>
      <c r="J73" s="514">
        <v>2437.5</v>
      </c>
    </row>
    <row r="74" spans="1:10" s="17" customFormat="1" ht="12.75">
      <c r="A74" s="21" t="s">
        <v>457</v>
      </c>
      <c r="B74" s="386"/>
      <c r="C74" s="16"/>
      <c r="D74" s="428"/>
      <c r="E74" s="412"/>
      <c r="F74" s="407">
        <v>2437.5</v>
      </c>
      <c r="G74" s="526"/>
      <c r="H74" s="404"/>
      <c r="I74" s="404"/>
      <c r="J74" s="517">
        <v>2437.5</v>
      </c>
    </row>
    <row r="75" spans="1:10" s="17" customFormat="1" ht="24">
      <c r="A75" s="114">
        <v>296</v>
      </c>
      <c r="B75" s="384" t="s">
        <v>285</v>
      </c>
      <c r="C75" s="112" t="s">
        <v>458</v>
      </c>
      <c r="D75" s="427">
        <v>12</v>
      </c>
      <c r="E75" s="410">
        <v>172.5</v>
      </c>
      <c r="F75" s="403">
        <v>2070</v>
      </c>
      <c r="G75" s="525">
        <f t="shared" si="2"/>
        <v>2070</v>
      </c>
      <c r="H75" s="404"/>
      <c r="I75" s="404"/>
      <c r="J75" s="514">
        <v>2070</v>
      </c>
    </row>
    <row r="76" spans="1:10" s="17" customFormat="1" ht="12.75">
      <c r="A76" s="18" t="s">
        <v>515</v>
      </c>
      <c r="B76" s="125"/>
      <c r="C76" s="16"/>
      <c r="D76" s="428"/>
      <c r="E76" s="412"/>
      <c r="F76" s="407">
        <v>2070</v>
      </c>
      <c r="G76" s="526"/>
      <c r="H76" s="404"/>
      <c r="I76" s="404"/>
      <c r="J76" s="517">
        <v>2070</v>
      </c>
    </row>
    <row r="77" spans="1:10" s="17" customFormat="1" ht="12.75">
      <c r="A77" s="113">
        <v>299</v>
      </c>
      <c r="B77" s="384" t="s">
        <v>169</v>
      </c>
      <c r="C77" s="112" t="s">
        <v>516</v>
      </c>
      <c r="D77" s="427">
        <v>29.98</v>
      </c>
      <c r="E77" s="410">
        <v>34.5</v>
      </c>
      <c r="F77" s="403">
        <v>1034.31</v>
      </c>
      <c r="G77" s="525">
        <f t="shared" si="2"/>
        <v>1034.31</v>
      </c>
      <c r="H77" s="404"/>
      <c r="I77" s="404"/>
      <c r="J77" s="514">
        <v>1034.31</v>
      </c>
    </row>
    <row r="78" spans="1:10" s="17" customFormat="1" ht="12.75">
      <c r="A78" s="113">
        <v>299</v>
      </c>
      <c r="B78" s="384" t="s">
        <v>169</v>
      </c>
      <c r="C78" s="112" t="s">
        <v>517</v>
      </c>
      <c r="D78" s="427">
        <v>17.39</v>
      </c>
      <c r="E78" s="410">
        <v>28.75</v>
      </c>
      <c r="F78" s="403">
        <v>499.9625</v>
      </c>
      <c r="G78" s="525">
        <f t="shared" si="2"/>
        <v>499.9625</v>
      </c>
      <c r="H78" s="404"/>
      <c r="I78" s="404"/>
      <c r="J78" s="514">
        <v>499.9625</v>
      </c>
    </row>
    <row r="79" spans="1:10" s="17" customFormat="1" ht="12.75">
      <c r="A79" s="113">
        <v>299</v>
      </c>
      <c r="B79" s="384" t="s">
        <v>169</v>
      </c>
      <c r="C79" s="112" t="s">
        <v>518</v>
      </c>
      <c r="D79" s="427">
        <v>24.84</v>
      </c>
      <c r="E79" s="410">
        <v>40.25</v>
      </c>
      <c r="F79" s="403">
        <v>999.81</v>
      </c>
      <c r="G79" s="525">
        <f t="shared" si="2"/>
        <v>999.81</v>
      </c>
      <c r="H79" s="404"/>
      <c r="I79" s="404"/>
      <c r="J79" s="514">
        <v>999.81</v>
      </c>
    </row>
    <row r="80" spans="1:10" s="17" customFormat="1" ht="12.75">
      <c r="A80" s="113">
        <v>299</v>
      </c>
      <c r="B80" s="384" t="s">
        <v>169</v>
      </c>
      <c r="C80" s="112" t="s">
        <v>520</v>
      </c>
      <c r="D80" s="427">
        <v>3</v>
      </c>
      <c r="E80" s="410">
        <v>230</v>
      </c>
      <c r="F80" s="403">
        <v>690</v>
      </c>
      <c r="G80" s="525">
        <f t="shared" si="2"/>
        <v>690</v>
      </c>
      <c r="H80" s="404"/>
      <c r="I80" s="404"/>
      <c r="J80" s="514">
        <v>690</v>
      </c>
    </row>
    <row r="81" spans="1:10" s="17" customFormat="1" ht="12.75">
      <c r="A81" s="113">
        <v>299</v>
      </c>
      <c r="B81" s="384" t="s">
        <v>169</v>
      </c>
      <c r="C81" s="112" t="s">
        <v>521</v>
      </c>
      <c r="D81" s="427">
        <v>79.49</v>
      </c>
      <c r="E81" s="410">
        <v>8.05</v>
      </c>
      <c r="F81" s="403">
        <v>639.8944999999999</v>
      </c>
      <c r="G81" s="525">
        <f t="shared" si="2"/>
        <v>639.8944999999999</v>
      </c>
      <c r="H81" s="404"/>
      <c r="I81" s="404"/>
      <c r="J81" s="514">
        <v>639.8944999999999</v>
      </c>
    </row>
    <row r="82" spans="1:10" s="20" customFormat="1" ht="12.75">
      <c r="A82" s="113">
        <v>299</v>
      </c>
      <c r="B82" s="384" t="s">
        <v>169</v>
      </c>
      <c r="C82" s="112" t="s">
        <v>522</v>
      </c>
      <c r="D82" s="427">
        <v>14.1</v>
      </c>
      <c r="E82" s="410">
        <v>150</v>
      </c>
      <c r="F82" s="403">
        <v>2115</v>
      </c>
      <c r="G82" s="525">
        <f t="shared" si="2"/>
        <v>2115</v>
      </c>
      <c r="H82" s="528"/>
      <c r="I82" s="528"/>
      <c r="J82" s="514">
        <v>2115</v>
      </c>
    </row>
    <row r="83" spans="1:10" s="17" customFormat="1" ht="13.5" thickBot="1">
      <c r="A83" s="120" t="s">
        <v>523</v>
      </c>
      <c r="B83" s="395"/>
      <c r="C83" s="121"/>
      <c r="D83" s="429"/>
      <c r="E83" s="446"/>
      <c r="F83" s="423">
        <v>5978.977</v>
      </c>
      <c r="G83" s="529"/>
      <c r="H83" s="424"/>
      <c r="I83" s="424"/>
      <c r="J83" s="516">
        <v>5978.977</v>
      </c>
    </row>
    <row r="84" spans="1:10" s="167" customFormat="1" ht="19.5" customHeight="1" thickBot="1">
      <c r="A84" s="166"/>
      <c r="B84" s="28"/>
      <c r="C84" s="29"/>
      <c r="D84" s="266"/>
      <c r="E84" s="197"/>
      <c r="F84" s="197"/>
      <c r="G84" s="198"/>
      <c r="H84" s="198"/>
      <c r="I84" s="198"/>
      <c r="J84" s="198"/>
    </row>
    <row r="85" spans="1:17" s="149" customFormat="1" ht="24.75" customHeight="1" thickBot="1">
      <c r="A85" s="841" t="s">
        <v>524</v>
      </c>
      <c r="B85" s="842"/>
      <c r="C85" s="842"/>
      <c r="D85" s="837"/>
      <c r="E85" s="838"/>
      <c r="F85" s="148">
        <f>SUM(F83+F76+F74+F72+F70+F59+F56+F53+F51+F49+F44+F40+F22)</f>
        <v>402815.986</v>
      </c>
      <c r="G85" s="96">
        <f>SUM(G13:G83)</f>
        <v>402815.986</v>
      </c>
      <c r="H85" s="96">
        <f>SUM(H13:H83)</f>
        <v>0</v>
      </c>
      <c r="I85" s="96">
        <f>SUM(I13:I83)</f>
        <v>0</v>
      </c>
      <c r="J85" s="96">
        <f>SUM(J83+J76+J74+J70+J59+J56+J53+J51+J49+J44+J40+J22+J72)</f>
        <v>402815.986</v>
      </c>
      <c r="K85" s="23"/>
      <c r="M85" s="23"/>
      <c r="N85" s="24"/>
      <c r="O85" s="150"/>
      <c r="Q85" s="23"/>
    </row>
    <row r="86" spans="1:10" s="167" customFormat="1" ht="19.5" customHeight="1" thickBot="1">
      <c r="A86" s="166"/>
      <c r="B86" s="28"/>
      <c r="C86" s="33"/>
      <c r="D86" s="266"/>
      <c r="E86" s="201"/>
      <c r="F86" s="201"/>
      <c r="G86" s="198"/>
      <c r="H86" s="198"/>
      <c r="I86" s="198"/>
      <c r="J86" s="198"/>
    </row>
    <row r="87" spans="1:10" s="20" customFormat="1" ht="13.5" hidden="1" thickBot="1">
      <c r="A87" s="166"/>
      <c r="B87" s="28"/>
      <c r="C87" s="33"/>
      <c r="D87" s="266"/>
      <c r="E87" s="202"/>
      <c r="F87" s="202"/>
      <c r="G87" s="184"/>
      <c r="H87" s="184"/>
      <c r="I87" s="184"/>
      <c r="J87" s="184"/>
    </row>
    <row r="88" spans="1:17" s="153" customFormat="1" ht="30.75" customHeight="1" thickBot="1">
      <c r="A88" s="171" t="s">
        <v>525</v>
      </c>
      <c r="B88" s="151"/>
      <c r="C88" s="152"/>
      <c r="D88" s="267"/>
      <c r="E88" s="203"/>
      <c r="F88" s="203"/>
      <c r="G88" s="203"/>
      <c r="H88" s="203"/>
      <c r="I88" s="203"/>
      <c r="J88" s="203"/>
      <c r="K88" s="23"/>
      <c r="M88" s="23"/>
      <c r="N88" s="145"/>
      <c r="O88" s="150"/>
      <c r="P88" s="149"/>
      <c r="Q88" s="23"/>
    </row>
    <row r="89" spans="1:17" s="144" customFormat="1" ht="12">
      <c r="A89" s="140">
        <v>311</v>
      </c>
      <c r="B89" s="141" t="s">
        <v>526</v>
      </c>
      <c r="C89" s="142" t="s">
        <v>527</v>
      </c>
      <c r="D89" s="431">
        <v>20</v>
      </c>
      <c r="E89" s="521">
        <v>1250</v>
      </c>
      <c r="F89" s="530">
        <f>+D89*E89</f>
        <v>25000</v>
      </c>
      <c r="G89" s="434">
        <f aca="true" t="shared" si="3" ref="G89:G105">+F89</f>
        <v>25000</v>
      </c>
      <c r="H89" s="434"/>
      <c r="I89" s="434"/>
      <c r="J89" s="130">
        <v>25000</v>
      </c>
      <c r="K89" s="143"/>
      <c r="N89" s="145"/>
      <c r="O89" s="145"/>
      <c r="Q89" s="143"/>
    </row>
    <row r="90" spans="1:14" s="25" customFormat="1" ht="12">
      <c r="A90" s="154" t="s">
        <v>528</v>
      </c>
      <c r="B90" s="155"/>
      <c r="C90" s="22"/>
      <c r="D90" s="432"/>
      <c r="E90" s="437"/>
      <c r="F90" s="417">
        <f>SUM(F89)</f>
        <v>25000</v>
      </c>
      <c r="G90" s="101"/>
      <c r="H90" s="101"/>
      <c r="I90" s="101"/>
      <c r="J90" s="124">
        <v>25000</v>
      </c>
      <c r="K90" s="23"/>
      <c r="M90" s="23"/>
      <c r="N90" s="24"/>
    </row>
    <row r="91" spans="1:10" s="17" customFormat="1" ht="12.75">
      <c r="A91" s="113">
        <v>312</v>
      </c>
      <c r="B91" s="384" t="s">
        <v>526</v>
      </c>
      <c r="C91" s="112" t="s">
        <v>529</v>
      </c>
      <c r="D91" s="427">
        <v>20</v>
      </c>
      <c r="E91" s="435">
        <v>900</v>
      </c>
      <c r="F91" s="403">
        <v>18000</v>
      </c>
      <c r="G91" s="525">
        <f t="shared" si="3"/>
        <v>18000</v>
      </c>
      <c r="H91" s="525"/>
      <c r="I91" s="525"/>
      <c r="J91" s="531">
        <v>18000</v>
      </c>
    </row>
    <row r="92" spans="1:10" s="17" customFormat="1" ht="12.75">
      <c r="A92" s="18" t="s">
        <v>530</v>
      </c>
      <c r="B92" s="125"/>
      <c r="C92" s="16"/>
      <c r="D92" s="436"/>
      <c r="E92" s="437"/>
      <c r="F92" s="412">
        <v>18000</v>
      </c>
      <c r="G92" s="437"/>
      <c r="H92" s="437"/>
      <c r="I92" s="437"/>
      <c r="J92" s="532">
        <v>18000</v>
      </c>
    </row>
    <row r="93" spans="1:10" s="17" customFormat="1" ht="12.75">
      <c r="A93" s="113">
        <v>313</v>
      </c>
      <c r="B93" s="384" t="s">
        <v>526</v>
      </c>
      <c r="C93" s="112" t="s">
        <v>531</v>
      </c>
      <c r="D93" s="427">
        <v>20</v>
      </c>
      <c r="E93" s="435">
        <v>900</v>
      </c>
      <c r="F93" s="403">
        <v>18000</v>
      </c>
      <c r="G93" s="525">
        <f t="shared" si="3"/>
        <v>18000</v>
      </c>
      <c r="H93" s="525"/>
      <c r="I93" s="525"/>
      <c r="J93" s="531">
        <v>18000</v>
      </c>
    </row>
    <row r="94" spans="1:10" s="17" customFormat="1" ht="12.75">
      <c r="A94" s="18" t="s">
        <v>532</v>
      </c>
      <c r="B94" s="125"/>
      <c r="C94" s="16"/>
      <c r="D94" s="436"/>
      <c r="E94" s="437"/>
      <c r="F94" s="412">
        <v>18000</v>
      </c>
      <c r="G94" s="437"/>
      <c r="H94" s="437"/>
      <c r="I94" s="437"/>
      <c r="J94" s="532">
        <v>18000</v>
      </c>
    </row>
    <row r="95" spans="1:10" s="17" customFormat="1" ht="12.75">
      <c r="A95" s="113">
        <v>314</v>
      </c>
      <c r="B95" s="384" t="s">
        <v>526</v>
      </c>
      <c r="C95" s="112" t="s">
        <v>533</v>
      </c>
      <c r="D95" s="427">
        <v>1</v>
      </c>
      <c r="E95" s="435">
        <v>675</v>
      </c>
      <c r="F95" s="403">
        <v>675</v>
      </c>
      <c r="G95" s="525">
        <f t="shared" si="3"/>
        <v>675</v>
      </c>
      <c r="H95" s="525"/>
      <c r="I95" s="525"/>
      <c r="J95" s="531">
        <v>675</v>
      </c>
    </row>
    <row r="96" spans="1:10" s="17" customFormat="1" ht="12.75">
      <c r="A96" s="113">
        <v>314</v>
      </c>
      <c r="B96" s="384" t="s">
        <v>534</v>
      </c>
      <c r="C96" s="112" t="s">
        <v>535</v>
      </c>
      <c r="D96" s="427">
        <v>24</v>
      </c>
      <c r="E96" s="435">
        <v>80</v>
      </c>
      <c r="F96" s="403">
        <f>+E96*D96</f>
        <v>1920</v>
      </c>
      <c r="G96" s="525">
        <f t="shared" si="3"/>
        <v>1920</v>
      </c>
      <c r="H96" s="525"/>
      <c r="I96" s="525"/>
      <c r="J96" s="531">
        <v>1920</v>
      </c>
    </row>
    <row r="97" spans="1:10" s="17" customFormat="1" ht="12.75">
      <c r="A97" s="113">
        <v>314</v>
      </c>
      <c r="B97" s="384" t="s">
        <v>526</v>
      </c>
      <c r="C97" s="112" t="s">
        <v>536</v>
      </c>
      <c r="D97" s="427">
        <v>20</v>
      </c>
      <c r="E97" s="435">
        <v>1000</v>
      </c>
      <c r="F97" s="403">
        <f>+D97*E97</f>
        <v>20000</v>
      </c>
      <c r="G97" s="525">
        <f t="shared" si="3"/>
        <v>20000</v>
      </c>
      <c r="H97" s="525"/>
      <c r="I97" s="525"/>
      <c r="J97" s="531">
        <v>20000</v>
      </c>
    </row>
    <row r="98" spans="1:10" s="17" customFormat="1" ht="12.75">
      <c r="A98" s="18" t="s">
        <v>537</v>
      </c>
      <c r="B98" s="125"/>
      <c r="C98" s="16"/>
      <c r="D98" s="436"/>
      <c r="E98" s="437"/>
      <c r="F98" s="412">
        <f>SUM(F95:F97)</f>
        <v>22595</v>
      </c>
      <c r="G98" s="437"/>
      <c r="H98" s="437"/>
      <c r="I98" s="437"/>
      <c r="J98" s="532">
        <v>22595</v>
      </c>
    </row>
    <row r="99" spans="1:10" s="17" customFormat="1" ht="12.75">
      <c r="A99" s="113">
        <v>315</v>
      </c>
      <c r="B99" s="384" t="s">
        <v>526</v>
      </c>
      <c r="C99" s="112" t="s">
        <v>538</v>
      </c>
      <c r="D99" s="427">
        <v>20</v>
      </c>
      <c r="E99" s="435">
        <v>900</v>
      </c>
      <c r="F99" s="403">
        <v>18000</v>
      </c>
      <c r="G99" s="525">
        <f t="shared" si="3"/>
        <v>18000</v>
      </c>
      <c r="H99" s="525"/>
      <c r="I99" s="525"/>
      <c r="J99" s="531">
        <v>18000</v>
      </c>
    </row>
    <row r="100" spans="1:10" s="17" customFormat="1" ht="12.75">
      <c r="A100" s="18" t="s">
        <v>540</v>
      </c>
      <c r="B100" s="125"/>
      <c r="C100" s="16"/>
      <c r="D100" s="436"/>
      <c r="E100" s="437"/>
      <c r="F100" s="412">
        <v>18000</v>
      </c>
      <c r="G100" s="437"/>
      <c r="H100" s="437"/>
      <c r="I100" s="437"/>
      <c r="J100" s="532">
        <v>18000</v>
      </c>
    </row>
    <row r="101" spans="1:10" s="17" customFormat="1" ht="12.75">
      <c r="A101" s="113">
        <v>321</v>
      </c>
      <c r="B101" s="384" t="s">
        <v>541</v>
      </c>
      <c r="C101" s="112" t="s">
        <v>542</v>
      </c>
      <c r="D101" s="427">
        <v>12</v>
      </c>
      <c r="E101" s="435">
        <v>4529.16</v>
      </c>
      <c r="F101" s="403">
        <v>54349.92</v>
      </c>
      <c r="G101" s="525">
        <f t="shared" si="3"/>
        <v>54349.92</v>
      </c>
      <c r="H101" s="525"/>
      <c r="I101" s="525"/>
      <c r="J101" s="531">
        <v>54349.92</v>
      </c>
    </row>
    <row r="102" spans="1:10" s="17" customFormat="1" ht="12.75">
      <c r="A102" s="18" t="s">
        <v>543</v>
      </c>
      <c r="B102" s="125"/>
      <c r="C102" s="16"/>
      <c r="D102" s="438"/>
      <c r="E102" s="439"/>
      <c r="F102" s="412">
        <v>54349.92</v>
      </c>
      <c r="G102" s="437"/>
      <c r="H102" s="437"/>
      <c r="I102" s="437"/>
      <c r="J102" s="532">
        <v>54349.92</v>
      </c>
    </row>
    <row r="103" spans="1:10" s="17" customFormat="1" ht="12.75">
      <c r="A103" s="113">
        <v>331</v>
      </c>
      <c r="B103" s="394" t="s">
        <v>526</v>
      </c>
      <c r="C103" s="122" t="s">
        <v>547</v>
      </c>
      <c r="D103" s="427">
        <v>20</v>
      </c>
      <c r="E103" s="435">
        <v>1000</v>
      </c>
      <c r="F103" s="403">
        <f>+D103*E103</f>
        <v>20000</v>
      </c>
      <c r="G103" s="525">
        <f t="shared" si="3"/>
        <v>20000</v>
      </c>
      <c r="H103" s="525"/>
      <c r="I103" s="525"/>
      <c r="J103" s="531">
        <v>20000</v>
      </c>
    </row>
    <row r="104" spans="1:10" s="17" customFormat="1" ht="12.75">
      <c r="A104" s="18" t="s">
        <v>548</v>
      </c>
      <c r="B104" s="125"/>
      <c r="C104" s="16"/>
      <c r="D104" s="432"/>
      <c r="E104" s="101"/>
      <c r="F104" s="412">
        <f>SUM(F103)</f>
        <v>20000</v>
      </c>
      <c r="G104" s="437"/>
      <c r="H104" s="437"/>
      <c r="I104" s="437"/>
      <c r="J104" s="532">
        <v>20000</v>
      </c>
    </row>
    <row r="105" spans="1:10" s="17" customFormat="1" ht="12.75">
      <c r="A105" s="123">
        <v>332</v>
      </c>
      <c r="B105" s="394" t="s">
        <v>534</v>
      </c>
      <c r="C105" s="122" t="s">
        <v>549</v>
      </c>
      <c r="D105" s="555">
        <v>12</v>
      </c>
      <c r="E105" s="556">
        <v>1000</v>
      </c>
      <c r="F105" s="410">
        <f>+D105*E105</f>
        <v>12000</v>
      </c>
      <c r="G105" s="435">
        <f t="shared" si="3"/>
        <v>12000</v>
      </c>
      <c r="H105" s="437"/>
      <c r="I105" s="437"/>
      <c r="J105" s="533">
        <v>12000</v>
      </c>
    </row>
    <row r="106" spans="1:10" s="17" customFormat="1" ht="12.75">
      <c r="A106" s="123">
        <v>332</v>
      </c>
      <c r="B106" s="394" t="s">
        <v>534</v>
      </c>
      <c r="C106" s="122" t="s">
        <v>550</v>
      </c>
      <c r="D106" s="555">
        <v>25</v>
      </c>
      <c r="E106" s="556">
        <v>1800</v>
      </c>
      <c r="F106" s="410">
        <f>+D106*E106</f>
        <v>45000</v>
      </c>
      <c r="G106" s="410">
        <v>45000</v>
      </c>
      <c r="H106" s="437"/>
      <c r="I106" s="437"/>
      <c r="J106" s="533">
        <v>45000</v>
      </c>
    </row>
    <row r="107" spans="1:10" s="17" customFormat="1" ht="12.75">
      <c r="A107" s="21" t="s">
        <v>551</v>
      </c>
      <c r="B107" s="386"/>
      <c r="C107" s="16"/>
      <c r="D107" s="440"/>
      <c r="E107" s="437"/>
      <c r="F107" s="412">
        <f>SUM(F105:F106)</f>
        <v>57000</v>
      </c>
      <c r="G107" s="437"/>
      <c r="H107" s="437"/>
      <c r="I107" s="437"/>
      <c r="J107" s="532">
        <v>57000</v>
      </c>
    </row>
    <row r="108" spans="1:10" s="17" customFormat="1" ht="12.75">
      <c r="A108" s="113">
        <v>333</v>
      </c>
      <c r="B108" s="384" t="s">
        <v>541</v>
      </c>
      <c r="C108" s="112" t="s">
        <v>552</v>
      </c>
      <c r="D108" s="427">
        <v>20</v>
      </c>
      <c r="E108" s="435">
        <v>200</v>
      </c>
      <c r="F108" s="403">
        <f>+E108*D108</f>
        <v>4000</v>
      </c>
      <c r="G108" s="525">
        <f aca="true" t="shared" si="4" ref="G108:G113">+F108</f>
        <v>4000</v>
      </c>
      <c r="H108" s="525"/>
      <c r="I108" s="525"/>
      <c r="J108" s="531">
        <v>4000</v>
      </c>
    </row>
    <row r="109" spans="1:10" s="17" customFormat="1" ht="12.75">
      <c r="A109" s="113">
        <v>333</v>
      </c>
      <c r="B109" s="384" t="s">
        <v>534</v>
      </c>
      <c r="C109" s="112" t="s">
        <v>553</v>
      </c>
      <c r="D109" s="427">
        <v>20</v>
      </c>
      <c r="E109" s="435">
        <v>350</v>
      </c>
      <c r="F109" s="403">
        <f>+E109*D109</f>
        <v>7000</v>
      </c>
      <c r="G109" s="525">
        <f t="shared" si="4"/>
        <v>7000</v>
      </c>
      <c r="H109" s="525"/>
      <c r="I109" s="525"/>
      <c r="J109" s="531">
        <v>7000</v>
      </c>
    </row>
    <row r="110" spans="1:10" s="17" customFormat="1" ht="12.75">
      <c r="A110" s="113">
        <v>333</v>
      </c>
      <c r="B110" s="384" t="s">
        <v>534</v>
      </c>
      <c r="C110" s="112" t="s">
        <v>554</v>
      </c>
      <c r="D110" s="427">
        <v>20</v>
      </c>
      <c r="E110" s="435">
        <v>250</v>
      </c>
      <c r="F110" s="403">
        <f>+E110*D110</f>
        <v>5000</v>
      </c>
      <c r="G110" s="525">
        <f t="shared" si="4"/>
        <v>5000</v>
      </c>
      <c r="H110" s="525"/>
      <c r="I110" s="525"/>
      <c r="J110" s="531">
        <v>5000</v>
      </c>
    </row>
    <row r="111" spans="1:10" s="17" customFormat="1" ht="12.75">
      <c r="A111" s="113">
        <v>333</v>
      </c>
      <c r="B111" s="384" t="s">
        <v>534</v>
      </c>
      <c r="C111" s="112" t="s">
        <v>555</v>
      </c>
      <c r="D111" s="427">
        <v>20</v>
      </c>
      <c r="E111" s="435">
        <v>200</v>
      </c>
      <c r="F111" s="403">
        <f>+E111*D111</f>
        <v>4000</v>
      </c>
      <c r="G111" s="525">
        <f t="shared" si="4"/>
        <v>4000</v>
      </c>
      <c r="H111" s="525"/>
      <c r="I111" s="525"/>
      <c r="J111" s="531">
        <v>4000</v>
      </c>
    </row>
    <row r="112" spans="1:10" s="17" customFormat="1" ht="12.75">
      <c r="A112" s="18" t="s">
        <v>557</v>
      </c>
      <c r="B112" s="125"/>
      <c r="C112" s="16"/>
      <c r="D112" s="436"/>
      <c r="E112" s="437"/>
      <c r="F112" s="412">
        <f>SUM(F108:F111)</f>
        <v>20000</v>
      </c>
      <c r="G112" s="437"/>
      <c r="H112" s="437"/>
      <c r="I112" s="437"/>
      <c r="J112" s="532">
        <v>20000</v>
      </c>
    </row>
    <row r="113" spans="1:10" s="17" customFormat="1" ht="12.75">
      <c r="A113" s="113">
        <v>335</v>
      </c>
      <c r="B113" s="384" t="s">
        <v>534</v>
      </c>
      <c r="C113" s="112" t="s">
        <v>558</v>
      </c>
      <c r="D113" s="427">
        <v>250</v>
      </c>
      <c r="E113" s="410">
        <v>50</v>
      </c>
      <c r="F113" s="410">
        <f>+D113*E113</f>
        <v>12500</v>
      </c>
      <c r="G113" s="435">
        <f t="shared" si="4"/>
        <v>12500</v>
      </c>
      <c r="H113" s="435"/>
      <c r="I113" s="435"/>
      <c r="J113" s="533">
        <v>12500</v>
      </c>
    </row>
    <row r="114" spans="1:10" s="17" customFormat="1" ht="12.75">
      <c r="A114" s="113">
        <v>335</v>
      </c>
      <c r="B114" s="384" t="s">
        <v>526</v>
      </c>
      <c r="C114" s="112" t="s">
        <v>560</v>
      </c>
      <c r="D114" s="427">
        <v>1</v>
      </c>
      <c r="E114" s="410">
        <v>20000</v>
      </c>
      <c r="F114" s="410">
        <f>+D114*E114</f>
        <v>20000</v>
      </c>
      <c r="G114" s="435">
        <v>20000</v>
      </c>
      <c r="H114" s="435"/>
      <c r="I114" s="435"/>
      <c r="J114" s="533">
        <v>20000</v>
      </c>
    </row>
    <row r="115" spans="1:10" s="17" customFormat="1" ht="12.75">
      <c r="A115" s="113">
        <v>335</v>
      </c>
      <c r="B115" s="384" t="s">
        <v>526</v>
      </c>
      <c r="C115" s="112" t="s">
        <v>561</v>
      </c>
      <c r="D115" s="427">
        <v>10</v>
      </c>
      <c r="E115" s="435">
        <v>250</v>
      </c>
      <c r="F115" s="410">
        <f>+D115*E115</f>
        <v>2500</v>
      </c>
      <c r="G115" s="525">
        <f>+F115</f>
        <v>2500</v>
      </c>
      <c r="H115" s="525"/>
      <c r="I115" s="525"/>
      <c r="J115" s="531">
        <v>2500</v>
      </c>
    </row>
    <row r="116" spans="1:10" s="17" customFormat="1" ht="12.75">
      <c r="A116" s="113">
        <v>335</v>
      </c>
      <c r="B116" s="384" t="s">
        <v>541</v>
      </c>
      <c r="C116" s="112" t="s">
        <v>562</v>
      </c>
      <c r="D116" s="427">
        <v>12</v>
      </c>
      <c r="E116" s="435">
        <v>200</v>
      </c>
      <c r="F116" s="410">
        <f>+D116*E116</f>
        <v>2400</v>
      </c>
      <c r="G116" s="525">
        <f>+F116</f>
        <v>2400</v>
      </c>
      <c r="H116" s="525"/>
      <c r="I116" s="525"/>
      <c r="J116" s="531">
        <v>2400</v>
      </c>
    </row>
    <row r="117" spans="1:10" s="17" customFormat="1" ht="12.75">
      <c r="A117" s="18" t="s">
        <v>563</v>
      </c>
      <c r="B117" s="125"/>
      <c r="C117" s="16"/>
      <c r="D117" s="436"/>
      <c r="E117" s="437"/>
      <c r="F117" s="412">
        <f>SUM(F113:F116)</f>
        <v>37400</v>
      </c>
      <c r="G117" s="437"/>
      <c r="H117" s="437"/>
      <c r="I117" s="437"/>
      <c r="J117" s="532">
        <v>37400</v>
      </c>
    </row>
    <row r="118" spans="1:10" s="17" customFormat="1" ht="12.75">
      <c r="A118" s="123">
        <v>336</v>
      </c>
      <c r="B118" s="394" t="s">
        <v>526</v>
      </c>
      <c r="C118" s="122" t="s">
        <v>564</v>
      </c>
      <c r="D118" s="427">
        <v>20</v>
      </c>
      <c r="E118" s="435">
        <v>804</v>
      </c>
      <c r="F118" s="403">
        <v>16080</v>
      </c>
      <c r="G118" s="525">
        <f>+F118</f>
        <v>16080</v>
      </c>
      <c r="H118" s="525"/>
      <c r="I118" s="525"/>
      <c r="J118" s="531">
        <v>16080</v>
      </c>
    </row>
    <row r="119" spans="1:10" s="17" customFormat="1" ht="12.75">
      <c r="A119" s="21" t="s">
        <v>565</v>
      </c>
      <c r="B119" s="386"/>
      <c r="C119" s="16"/>
      <c r="D119" s="440"/>
      <c r="E119" s="437"/>
      <c r="F119" s="412">
        <v>16080</v>
      </c>
      <c r="G119" s="437"/>
      <c r="H119" s="437"/>
      <c r="I119" s="437"/>
      <c r="J119" s="532">
        <v>16080</v>
      </c>
    </row>
    <row r="120" spans="1:10" s="17" customFormat="1" ht="12.75">
      <c r="A120" s="113">
        <v>341</v>
      </c>
      <c r="B120" s="384" t="s">
        <v>526</v>
      </c>
      <c r="C120" s="112" t="s">
        <v>567</v>
      </c>
      <c r="D120" s="427">
        <v>20</v>
      </c>
      <c r="E120" s="435">
        <v>900</v>
      </c>
      <c r="F120" s="403">
        <v>18000</v>
      </c>
      <c r="G120" s="525">
        <f aca="true" t="shared" si="5" ref="G120:G132">+F120</f>
        <v>18000</v>
      </c>
      <c r="H120" s="525"/>
      <c r="I120" s="525"/>
      <c r="J120" s="531">
        <v>18000</v>
      </c>
    </row>
    <row r="121" spans="1:10" s="17" customFormat="1" ht="12.75">
      <c r="A121" s="18" t="s">
        <v>568</v>
      </c>
      <c r="B121" s="125"/>
      <c r="C121" s="16"/>
      <c r="D121" s="441"/>
      <c r="E121" s="442"/>
      <c r="F121" s="412">
        <v>18000</v>
      </c>
      <c r="G121" s="437"/>
      <c r="H121" s="437"/>
      <c r="I121" s="437"/>
      <c r="J121" s="532">
        <v>18000</v>
      </c>
    </row>
    <row r="122" spans="1:10" s="17" customFormat="1" ht="12.75">
      <c r="A122" s="113">
        <v>345</v>
      </c>
      <c r="B122" s="384" t="s">
        <v>526</v>
      </c>
      <c r="C122" s="112" t="s">
        <v>569</v>
      </c>
      <c r="D122" s="427">
        <v>12</v>
      </c>
      <c r="E122" s="435">
        <v>9000</v>
      </c>
      <c r="F122" s="403">
        <v>108000</v>
      </c>
      <c r="G122" s="525">
        <f t="shared" si="5"/>
        <v>108000</v>
      </c>
      <c r="H122" s="525"/>
      <c r="I122" s="525"/>
      <c r="J122" s="531">
        <v>108000</v>
      </c>
    </row>
    <row r="123" spans="1:10" s="17" customFormat="1" ht="12.75">
      <c r="A123" s="18" t="s">
        <v>570</v>
      </c>
      <c r="B123" s="125"/>
      <c r="C123" s="16"/>
      <c r="D123" s="441"/>
      <c r="E123" s="442"/>
      <c r="F123" s="412">
        <v>108000</v>
      </c>
      <c r="G123" s="437"/>
      <c r="H123" s="437"/>
      <c r="I123" s="437"/>
      <c r="J123" s="532">
        <v>108000</v>
      </c>
    </row>
    <row r="124" spans="1:10" s="17" customFormat="1" ht="16.5" customHeight="1">
      <c r="A124" s="113">
        <v>349</v>
      </c>
      <c r="B124" s="384" t="s">
        <v>534</v>
      </c>
      <c r="C124" s="112" t="s">
        <v>834</v>
      </c>
      <c r="D124" s="427">
        <v>2</v>
      </c>
      <c r="E124" s="435">
        <v>900</v>
      </c>
      <c r="F124" s="403">
        <f>+D124*E124</f>
        <v>1800</v>
      </c>
      <c r="G124" s="525">
        <f t="shared" si="5"/>
        <v>1800</v>
      </c>
      <c r="H124" s="525"/>
      <c r="I124" s="525"/>
      <c r="J124" s="531">
        <v>1800</v>
      </c>
    </row>
    <row r="125" spans="1:10" s="17" customFormat="1" ht="12.75">
      <c r="A125" s="113">
        <v>349</v>
      </c>
      <c r="B125" s="384" t="s">
        <v>526</v>
      </c>
      <c r="C125" s="112" t="s">
        <v>572</v>
      </c>
      <c r="D125" s="427">
        <v>19</v>
      </c>
      <c r="E125" s="435">
        <v>900</v>
      </c>
      <c r="F125" s="403">
        <v>17100</v>
      </c>
      <c r="G125" s="525">
        <f t="shared" si="5"/>
        <v>17100</v>
      </c>
      <c r="H125" s="525"/>
      <c r="I125" s="525"/>
      <c r="J125" s="531">
        <v>17100</v>
      </c>
    </row>
    <row r="126" spans="1:10" s="17" customFormat="1" ht="12.75">
      <c r="A126" s="18" t="s">
        <v>574</v>
      </c>
      <c r="B126" s="125"/>
      <c r="C126" s="16"/>
      <c r="D126" s="441"/>
      <c r="E126" s="442"/>
      <c r="F126" s="412">
        <f>SUM(F124:F125)</f>
        <v>18900</v>
      </c>
      <c r="G126" s="437"/>
      <c r="H126" s="437"/>
      <c r="I126" s="437"/>
      <c r="J126" s="532">
        <v>18900</v>
      </c>
    </row>
    <row r="127" spans="1:10" s="20" customFormat="1" ht="12.75">
      <c r="A127" s="115">
        <v>351</v>
      </c>
      <c r="B127" s="389" t="s">
        <v>526</v>
      </c>
      <c r="C127" s="112" t="s">
        <v>575</v>
      </c>
      <c r="D127" s="534">
        <v>12</v>
      </c>
      <c r="E127" s="435">
        <v>833.33</v>
      </c>
      <c r="F127" s="410">
        <v>10000</v>
      </c>
      <c r="G127" s="435">
        <f t="shared" si="5"/>
        <v>10000</v>
      </c>
      <c r="H127" s="435"/>
      <c r="I127" s="435"/>
      <c r="J127" s="533">
        <v>10000</v>
      </c>
    </row>
    <row r="128" spans="1:10" s="17" customFormat="1" ht="12.75">
      <c r="A128" s="21" t="s">
        <v>577</v>
      </c>
      <c r="B128" s="386"/>
      <c r="C128" s="16"/>
      <c r="D128" s="440"/>
      <c r="E128" s="437"/>
      <c r="F128" s="412">
        <f>+F127</f>
        <v>10000</v>
      </c>
      <c r="G128" s="437"/>
      <c r="H128" s="437"/>
      <c r="I128" s="437"/>
      <c r="J128" s="532">
        <v>10000</v>
      </c>
    </row>
    <row r="129" spans="1:10" s="17" customFormat="1" ht="12.75">
      <c r="A129" s="113">
        <v>353</v>
      </c>
      <c r="B129" s="384" t="s">
        <v>169</v>
      </c>
      <c r="C129" s="112" t="s">
        <v>583</v>
      </c>
      <c r="D129" s="427">
        <v>1</v>
      </c>
      <c r="E129" s="435">
        <v>21500</v>
      </c>
      <c r="F129" s="403">
        <v>21500</v>
      </c>
      <c r="G129" s="525">
        <f t="shared" si="5"/>
        <v>21500</v>
      </c>
      <c r="H129" s="525"/>
      <c r="I129" s="525"/>
      <c r="J129" s="531">
        <v>21500</v>
      </c>
    </row>
    <row r="130" spans="1:10" s="17" customFormat="1" ht="12.75">
      <c r="A130" s="123">
        <v>353</v>
      </c>
      <c r="B130" s="394" t="s">
        <v>526</v>
      </c>
      <c r="C130" s="122" t="s">
        <v>584</v>
      </c>
      <c r="D130" s="427">
        <v>6</v>
      </c>
      <c r="E130" s="435">
        <v>29333.333333333332</v>
      </c>
      <c r="F130" s="403">
        <v>176000</v>
      </c>
      <c r="G130" s="525">
        <f t="shared" si="5"/>
        <v>176000</v>
      </c>
      <c r="H130" s="525"/>
      <c r="I130" s="525"/>
      <c r="J130" s="531">
        <v>176000</v>
      </c>
    </row>
    <row r="131" spans="1:10" s="17" customFormat="1" ht="12.75">
      <c r="A131" s="18" t="s">
        <v>585</v>
      </c>
      <c r="B131" s="125"/>
      <c r="C131" s="16"/>
      <c r="D131" s="436"/>
      <c r="E131" s="437"/>
      <c r="F131" s="412">
        <v>197500</v>
      </c>
      <c r="G131" s="437"/>
      <c r="H131" s="437"/>
      <c r="I131" s="437"/>
      <c r="J131" s="532">
        <v>197500</v>
      </c>
    </row>
    <row r="132" spans="1:10" s="17" customFormat="1" ht="12.75">
      <c r="A132" s="113">
        <v>354</v>
      </c>
      <c r="B132" s="384" t="s">
        <v>534</v>
      </c>
      <c r="C132" s="112" t="s">
        <v>587</v>
      </c>
      <c r="D132" s="427">
        <v>10</v>
      </c>
      <c r="E132" s="435">
        <v>2500</v>
      </c>
      <c r="F132" s="403">
        <v>25000</v>
      </c>
      <c r="G132" s="525">
        <f t="shared" si="5"/>
        <v>25000</v>
      </c>
      <c r="H132" s="525"/>
      <c r="I132" s="525"/>
      <c r="J132" s="531">
        <v>25000</v>
      </c>
    </row>
    <row r="133" spans="1:10" s="17" customFormat="1" ht="12.75">
      <c r="A133" s="18" t="s">
        <v>588</v>
      </c>
      <c r="B133" s="125"/>
      <c r="C133" s="16"/>
      <c r="D133" s="432"/>
      <c r="E133" s="101"/>
      <c r="F133" s="412">
        <v>25000</v>
      </c>
      <c r="G133" s="437"/>
      <c r="H133" s="437"/>
      <c r="I133" s="437"/>
      <c r="J133" s="532">
        <v>25000</v>
      </c>
    </row>
    <row r="134" spans="1:10" s="17" customFormat="1" ht="12.75">
      <c r="A134" s="113">
        <v>356</v>
      </c>
      <c r="B134" s="384" t="s">
        <v>541</v>
      </c>
      <c r="C134" s="112" t="s">
        <v>594</v>
      </c>
      <c r="D134" s="427">
        <v>12</v>
      </c>
      <c r="E134" s="435">
        <v>1333.33</v>
      </c>
      <c r="F134" s="403">
        <v>16000</v>
      </c>
      <c r="G134" s="525">
        <f aca="true" t="shared" si="6" ref="G134:G150">+F134</f>
        <v>16000</v>
      </c>
      <c r="H134" s="525"/>
      <c r="I134" s="525"/>
      <c r="J134" s="531">
        <v>16000</v>
      </c>
    </row>
    <row r="135" spans="1:10" s="17" customFormat="1" ht="12.75">
      <c r="A135" s="18" t="s">
        <v>595</v>
      </c>
      <c r="B135" s="125"/>
      <c r="C135" s="16"/>
      <c r="D135" s="436"/>
      <c r="E135" s="437"/>
      <c r="F135" s="412">
        <f>SUM(F134)</f>
        <v>16000</v>
      </c>
      <c r="G135" s="437"/>
      <c r="H135" s="437"/>
      <c r="I135" s="437"/>
      <c r="J135" s="532">
        <v>16000</v>
      </c>
    </row>
    <row r="136" spans="1:10" s="17" customFormat="1" ht="12.75">
      <c r="A136" s="113">
        <v>371</v>
      </c>
      <c r="B136" s="384" t="s">
        <v>534</v>
      </c>
      <c r="C136" s="112" t="s">
        <v>596</v>
      </c>
      <c r="D136" s="427">
        <v>13</v>
      </c>
      <c r="E136" s="419">
        <v>1100</v>
      </c>
      <c r="F136" s="410">
        <f>+D136*E136</f>
        <v>14300</v>
      </c>
      <c r="G136" s="435">
        <f t="shared" si="6"/>
        <v>14300</v>
      </c>
      <c r="H136" s="435"/>
      <c r="I136" s="435"/>
      <c r="J136" s="533">
        <v>14300</v>
      </c>
    </row>
    <row r="137" spans="1:10" s="17" customFormat="1" ht="12.75">
      <c r="A137" s="113">
        <v>371</v>
      </c>
      <c r="B137" s="384" t="s">
        <v>597</v>
      </c>
      <c r="C137" s="112" t="s">
        <v>598</v>
      </c>
      <c r="D137" s="427">
        <v>2</v>
      </c>
      <c r="E137" s="419">
        <v>2400</v>
      </c>
      <c r="F137" s="410">
        <f>+D137*E137</f>
        <v>4800</v>
      </c>
      <c r="G137" s="435">
        <f t="shared" si="6"/>
        <v>4800</v>
      </c>
      <c r="H137" s="435"/>
      <c r="I137" s="435"/>
      <c r="J137" s="533">
        <v>4800</v>
      </c>
    </row>
    <row r="138" spans="1:10" s="17" customFormat="1" ht="12.75">
      <c r="A138" s="113">
        <v>371</v>
      </c>
      <c r="B138" s="384" t="s">
        <v>534</v>
      </c>
      <c r="C138" s="112" t="s">
        <v>599</v>
      </c>
      <c r="D138" s="427">
        <v>56</v>
      </c>
      <c r="E138" s="419">
        <v>280</v>
      </c>
      <c r="F138" s="410">
        <f>+D138*E138</f>
        <v>15680</v>
      </c>
      <c r="G138" s="435">
        <f t="shared" si="6"/>
        <v>15680</v>
      </c>
      <c r="H138" s="435"/>
      <c r="I138" s="435"/>
      <c r="J138" s="533">
        <v>15680</v>
      </c>
    </row>
    <row r="139" spans="1:10" s="17" customFormat="1" ht="12.75">
      <c r="A139" s="18" t="s">
        <v>600</v>
      </c>
      <c r="B139" s="125"/>
      <c r="C139" s="16"/>
      <c r="D139" s="438"/>
      <c r="E139" s="439"/>
      <c r="F139" s="412">
        <f>SUM(F136:F138)</f>
        <v>34780</v>
      </c>
      <c r="G139" s="437"/>
      <c r="H139" s="437"/>
      <c r="I139" s="437"/>
      <c r="J139" s="532">
        <v>34780</v>
      </c>
    </row>
    <row r="140" spans="1:10" s="17" customFormat="1" ht="12.75">
      <c r="A140" s="113">
        <v>372</v>
      </c>
      <c r="B140" s="384" t="s">
        <v>601</v>
      </c>
      <c r="C140" s="112" t="s">
        <v>602</v>
      </c>
      <c r="D140" s="427">
        <v>3000</v>
      </c>
      <c r="E140" s="419">
        <v>280</v>
      </c>
      <c r="F140" s="410">
        <f>+D140*E140</f>
        <v>840000</v>
      </c>
      <c r="G140" s="435">
        <f t="shared" si="6"/>
        <v>840000</v>
      </c>
      <c r="H140" s="435"/>
      <c r="I140" s="435"/>
      <c r="J140" s="533">
        <v>840000</v>
      </c>
    </row>
    <row r="141" spans="1:10" s="17" customFormat="1" ht="12.75">
      <c r="A141" s="113">
        <v>372</v>
      </c>
      <c r="B141" s="384" t="s">
        <v>541</v>
      </c>
      <c r="C141" s="112" t="s">
        <v>603</v>
      </c>
      <c r="D141" s="427">
        <v>76</v>
      </c>
      <c r="E141" s="419">
        <v>900</v>
      </c>
      <c r="F141" s="410">
        <f>+D141*E141</f>
        <v>68400</v>
      </c>
      <c r="G141" s="435">
        <f t="shared" si="6"/>
        <v>68400</v>
      </c>
      <c r="H141" s="435"/>
      <c r="I141" s="435"/>
      <c r="J141" s="533">
        <v>68400</v>
      </c>
    </row>
    <row r="142" spans="1:10" s="17" customFormat="1" ht="12.75">
      <c r="A142" s="18" t="s">
        <v>604</v>
      </c>
      <c r="B142" s="125"/>
      <c r="C142" s="16"/>
      <c r="D142" s="438"/>
      <c r="E142" s="439"/>
      <c r="F142" s="412">
        <f>SUM(F140:F141)</f>
        <v>908400</v>
      </c>
      <c r="G142" s="437"/>
      <c r="H142" s="437"/>
      <c r="I142" s="437"/>
      <c r="J142" s="532">
        <v>908400</v>
      </c>
    </row>
    <row r="143" spans="1:10" s="17" customFormat="1" ht="12.75">
      <c r="A143" s="113">
        <v>379</v>
      </c>
      <c r="B143" s="384" t="s">
        <v>605</v>
      </c>
      <c r="C143" s="112" t="s">
        <v>606</v>
      </c>
      <c r="D143" s="427">
        <v>125000</v>
      </c>
      <c r="E143" s="419">
        <v>0.51</v>
      </c>
      <c r="F143" s="410">
        <f>+D143*E143</f>
        <v>63750</v>
      </c>
      <c r="G143" s="435">
        <f t="shared" si="6"/>
        <v>63750</v>
      </c>
      <c r="H143" s="435"/>
      <c r="I143" s="435"/>
      <c r="J143" s="533">
        <v>63750</v>
      </c>
    </row>
    <row r="144" spans="1:10" s="17" customFormat="1" ht="12.75">
      <c r="A144" s="113">
        <v>379</v>
      </c>
      <c r="B144" s="384" t="s">
        <v>605</v>
      </c>
      <c r="C144" s="112" t="s">
        <v>607</v>
      </c>
      <c r="D144" s="427">
        <v>80000</v>
      </c>
      <c r="E144" s="410">
        <v>0.59</v>
      </c>
      <c r="F144" s="410">
        <f>+D144*E144</f>
        <v>47200</v>
      </c>
      <c r="G144" s="435">
        <f t="shared" si="6"/>
        <v>47200</v>
      </c>
      <c r="H144" s="435"/>
      <c r="I144" s="435"/>
      <c r="J144" s="533">
        <v>47200</v>
      </c>
    </row>
    <row r="145" spans="1:10" s="17" customFormat="1" ht="12.75">
      <c r="A145" s="18" t="s">
        <v>608</v>
      </c>
      <c r="B145" s="125"/>
      <c r="C145" s="16"/>
      <c r="D145" s="436"/>
      <c r="E145" s="437"/>
      <c r="F145" s="412">
        <f>SUM(F143:F144)</f>
        <v>110950</v>
      </c>
      <c r="G145" s="437"/>
      <c r="H145" s="437"/>
      <c r="I145" s="437"/>
      <c r="J145" s="532">
        <v>110950</v>
      </c>
    </row>
    <row r="146" spans="1:10" s="17" customFormat="1" ht="12.75">
      <c r="A146" s="113">
        <v>383</v>
      </c>
      <c r="B146" s="384"/>
      <c r="C146" s="112" t="s">
        <v>831</v>
      </c>
      <c r="D146" s="443">
        <v>100</v>
      </c>
      <c r="E146" s="435">
        <v>5.63</v>
      </c>
      <c r="F146" s="410">
        <f>+D146*E146</f>
        <v>563</v>
      </c>
      <c r="G146" s="435">
        <f t="shared" si="6"/>
        <v>563</v>
      </c>
      <c r="H146" s="437"/>
      <c r="I146" s="437"/>
      <c r="J146" s="533">
        <v>563</v>
      </c>
    </row>
    <row r="147" spans="1:10" s="17" customFormat="1" ht="12.75">
      <c r="A147" s="19" t="s">
        <v>610</v>
      </c>
      <c r="B147" s="386"/>
      <c r="C147" s="16"/>
      <c r="D147" s="440"/>
      <c r="E147" s="437"/>
      <c r="F147" s="412">
        <f>+F146</f>
        <v>563</v>
      </c>
      <c r="G147" s="437"/>
      <c r="H147" s="437"/>
      <c r="I147" s="437"/>
      <c r="J147" s="532">
        <v>563</v>
      </c>
    </row>
    <row r="148" spans="1:10" s="17" customFormat="1" ht="12.75">
      <c r="A148" s="114">
        <v>389</v>
      </c>
      <c r="B148" s="389" t="s">
        <v>534</v>
      </c>
      <c r="C148" s="112" t="s">
        <v>48</v>
      </c>
      <c r="D148" s="534">
        <v>12</v>
      </c>
      <c r="E148" s="435">
        <v>300</v>
      </c>
      <c r="F148" s="410">
        <f>+D148*E148</f>
        <v>3600</v>
      </c>
      <c r="G148" s="435">
        <f t="shared" si="6"/>
        <v>3600</v>
      </c>
      <c r="H148" s="437"/>
      <c r="I148" s="437"/>
      <c r="J148" s="533">
        <v>3600</v>
      </c>
    </row>
    <row r="149" spans="1:10" s="17" customFormat="1" ht="12.75">
      <c r="A149" s="18" t="s">
        <v>612</v>
      </c>
      <c r="B149" s="125"/>
      <c r="C149" s="16"/>
      <c r="D149" s="436"/>
      <c r="E149" s="437"/>
      <c r="F149" s="412">
        <f>SUM(F148)</f>
        <v>3600</v>
      </c>
      <c r="G149" s="437"/>
      <c r="H149" s="437"/>
      <c r="I149" s="437"/>
      <c r="J149" s="532">
        <v>3600</v>
      </c>
    </row>
    <row r="150" spans="1:10" s="17" customFormat="1" ht="12.75">
      <c r="A150" s="113">
        <v>393</v>
      </c>
      <c r="B150" s="384" t="s">
        <v>541</v>
      </c>
      <c r="C150" s="112" t="s">
        <v>613</v>
      </c>
      <c r="D150" s="427">
        <v>12</v>
      </c>
      <c r="E150" s="435">
        <v>1600</v>
      </c>
      <c r="F150" s="403">
        <f>+D150*E150</f>
        <v>19200</v>
      </c>
      <c r="G150" s="525">
        <f t="shared" si="6"/>
        <v>19200</v>
      </c>
      <c r="H150" s="525"/>
      <c r="I150" s="525"/>
      <c r="J150" s="531">
        <v>19200</v>
      </c>
    </row>
    <row r="151" spans="1:10" s="17" customFormat="1" ht="13.5" thickBot="1">
      <c r="A151" s="120" t="s">
        <v>615</v>
      </c>
      <c r="B151" s="395"/>
      <c r="C151" s="121"/>
      <c r="D151" s="444"/>
      <c r="E151" s="445"/>
      <c r="F151" s="446">
        <f>+F150</f>
        <v>19200</v>
      </c>
      <c r="G151" s="445"/>
      <c r="H151" s="445"/>
      <c r="I151" s="445"/>
      <c r="J151" s="535">
        <v>19200</v>
      </c>
    </row>
    <row r="152" spans="1:10" s="17" customFormat="1" ht="19.5" customHeight="1" thickBot="1">
      <c r="A152" s="548"/>
      <c r="B152" s="549"/>
      <c r="C152" s="550"/>
      <c r="D152" s="551"/>
      <c r="E152" s="552"/>
      <c r="F152" s="553"/>
      <c r="G152" s="552"/>
      <c r="H152" s="552"/>
      <c r="I152" s="552"/>
      <c r="J152" s="552"/>
    </row>
    <row r="153" spans="1:17" s="156" customFormat="1" ht="24.75" customHeight="1" thickBot="1">
      <c r="A153" s="843" t="s">
        <v>616</v>
      </c>
      <c r="B153" s="844"/>
      <c r="C153" s="844"/>
      <c r="D153" s="816"/>
      <c r="E153" s="839"/>
      <c r="F153" s="148">
        <f>+F151+F149+F147+F145+F142+F139+F135+F133+F131+F128+F126+F123+F121+F119+F117+F112+F107+F104+F102+F100+F98+F94+F92+F90</f>
        <v>1777317.92</v>
      </c>
      <c r="G153" s="148">
        <f>SUM(G89:G151)</f>
        <v>1777317.92</v>
      </c>
      <c r="H153" s="554"/>
      <c r="I153" s="96"/>
      <c r="J153" s="169">
        <f>SUM(J151+J149+J147+J145+J142+J139+J135+J133+J131+J128+J126+J123+J121+J119+J117+J112+J107+J104+J102+J100+J98+J94+J92+J90)</f>
        <v>1777317.92</v>
      </c>
      <c r="K153" s="97"/>
      <c r="M153" s="97"/>
      <c r="N153" s="145"/>
      <c r="O153" s="149"/>
      <c r="P153" s="149"/>
      <c r="Q153" s="97"/>
    </row>
    <row r="154" spans="1:10" s="167" customFormat="1" ht="13.5" hidden="1" thickBot="1">
      <c r="A154" s="166"/>
      <c r="B154" s="28"/>
      <c r="C154" s="29"/>
      <c r="D154" s="270"/>
      <c r="E154" s="204"/>
      <c r="F154" s="204"/>
      <c r="G154" s="198"/>
      <c r="H154" s="198"/>
      <c r="I154" s="198"/>
      <c r="J154" s="198"/>
    </row>
    <row r="155" spans="1:10" s="167" customFormat="1" ht="12.75" hidden="1">
      <c r="A155" s="166"/>
      <c r="B155" s="28"/>
      <c r="C155" s="29"/>
      <c r="D155" s="270"/>
      <c r="E155" s="204"/>
      <c r="F155" s="204"/>
      <c r="G155" s="198"/>
      <c r="H155" s="198"/>
      <c r="I155" s="198"/>
      <c r="J155" s="198"/>
    </row>
    <row r="156" spans="1:10" s="167" customFormat="1" ht="13.5" hidden="1" thickBot="1">
      <c r="A156" s="166"/>
      <c r="B156" s="28"/>
      <c r="C156" s="29"/>
      <c r="D156" s="270"/>
      <c r="E156" s="204"/>
      <c r="F156" s="204"/>
      <c r="G156" s="198"/>
      <c r="H156" s="198"/>
      <c r="I156" s="198"/>
      <c r="J156" s="198"/>
    </row>
    <row r="157" spans="1:10" s="167" customFormat="1" ht="19.5" customHeight="1" thickBot="1">
      <c r="A157" s="166"/>
      <c r="B157" s="28"/>
      <c r="C157" s="29"/>
      <c r="D157" s="270"/>
      <c r="E157" s="204"/>
      <c r="F157" s="204"/>
      <c r="G157" s="198"/>
      <c r="H157" s="198"/>
      <c r="I157" s="198"/>
      <c r="J157" s="198"/>
    </row>
    <row r="158" spans="1:17" s="159" customFormat="1" ht="27.75" customHeight="1" thickBot="1">
      <c r="A158" s="132" t="s">
        <v>617</v>
      </c>
      <c r="B158" s="157"/>
      <c r="C158" s="38"/>
      <c r="D158" s="271"/>
      <c r="E158" s="282"/>
      <c r="F158" s="203"/>
      <c r="G158" s="206"/>
      <c r="H158" s="206"/>
      <c r="I158" s="206"/>
      <c r="J158" s="206"/>
      <c r="K158" s="23"/>
      <c r="M158" s="23"/>
      <c r="N158" s="145"/>
      <c r="O158" s="149"/>
      <c r="P158" s="149"/>
      <c r="Q158" s="23"/>
    </row>
    <row r="159" spans="1:10" s="144" customFormat="1" ht="12">
      <c r="A159" s="140">
        <v>431</v>
      </c>
      <c r="B159" s="141" t="s">
        <v>169</v>
      </c>
      <c r="C159" s="142" t="s">
        <v>618</v>
      </c>
      <c r="D159" s="272">
        <v>1</v>
      </c>
      <c r="E159" s="538">
        <v>10000</v>
      </c>
      <c r="F159" s="539">
        <v>10000</v>
      </c>
      <c r="G159" s="538">
        <f>+F159</f>
        <v>10000</v>
      </c>
      <c r="H159" s="538"/>
      <c r="I159" s="538"/>
      <c r="J159" s="540">
        <v>10000</v>
      </c>
    </row>
    <row r="160" spans="1:10" s="17" customFormat="1" ht="12.75">
      <c r="A160" s="21" t="s">
        <v>620</v>
      </c>
      <c r="B160" s="386"/>
      <c r="C160" s="16"/>
      <c r="D160" s="494"/>
      <c r="E160" s="453"/>
      <c r="F160" s="453">
        <v>10000</v>
      </c>
      <c r="G160" s="442"/>
      <c r="H160" s="442"/>
      <c r="I160" s="442"/>
      <c r="J160" s="544">
        <v>10000</v>
      </c>
    </row>
    <row r="161" spans="1:10" s="20" customFormat="1" ht="12.75">
      <c r="A161" s="113">
        <v>433</v>
      </c>
      <c r="B161" s="384" t="s">
        <v>169</v>
      </c>
      <c r="C161" s="112" t="s">
        <v>623</v>
      </c>
      <c r="D161" s="482">
        <v>2</v>
      </c>
      <c r="E161" s="451">
        <v>1375</v>
      </c>
      <c r="F161" s="451">
        <v>2750</v>
      </c>
      <c r="G161" s="455">
        <f aca="true" t="shared" si="7" ref="G161:G187">+F161</f>
        <v>2750</v>
      </c>
      <c r="H161" s="455"/>
      <c r="I161" s="455"/>
      <c r="J161" s="527">
        <v>2750</v>
      </c>
    </row>
    <row r="162" spans="1:10" s="20" customFormat="1" ht="12.75">
      <c r="A162" s="113">
        <v>433</v>
      </c>
      <c r="B162" s="384" t="s">
        <v>169</v>
      </c>
      <c r="C162" s="112" t="s">
        <v>625</v>
      </c>
      <c r="D162" s="482">
        <v>1</v>
      </c>
      <c r="E162" s="451">
        <v>8100</v>
      </c>
      <c r="F162" s="451">
        <v>8100</v>
      </c>
      <c r="G162" s="455">
        <f t="shared" si="7"/>
        <v>8100</v>
      </c>
      <c r="H162" s="455"/>
      <c r="I162" s="455"/>
      <c r="J162" s="527">
        <v>8100</v>
      </c>
    </row>
    <row r="163" spans="1:10" s="20" customFormat="1" ht="12.75">
      <c r="A163" s="113">
        <v>433</v>
      </c>
      <c r="B163" s="384" t="s">
        <v>169</v>
      </c>
      <c r="C163" s="112" t="s">
        <v>627</v>
      </c>
      <c r="D163" s="482">
        <v>5.2</v>
      </c>
      <c r="E163" s="451">
        <v>2000</v>
      </c>
      <c r="F163" s="451">
        <v>10400</v>
      </c>
      <c r="G163" s="455">
        <f t="shared" si="7"/>
        <v>10400</v>
      </c>
      <c r="H163" s="455"/>
      <c r="I163" s="455"/>
      <c r="J163" s="527">
        <v>10400</v>
      </c>
    </row>
    <row r="164" spans="1:10" s="17" customFormat="1" ht="12.75">
      <c r="A164" s="18" t="s">
        <v>630</v>
      </c>
      <c r="B164" s="125"/>
      <c r="C164" s="16"/>
      <c r="D164" s="494"/>
      <c r="E164" s="456"/>
      <c r="F164" s="453">
        <v>21250</v>
      </c>
      <c r="G164" s="442"/>
      <c r="H164" s="442"/>
      <c r="I164" s="442"/>
      <c r="J164" s="544">
        <v>21250</v>
      </c>
    </row>
    <row r="165" spans="1:10" s="20" customFormat="1" ht="12.75">
      <c r="A165" s="113">
        <v>434</v>
      </c>
      <c r="B165" s="384" t="s">
        <v>169</v>
      </c>
      <c r="C165" s="112" t="s">
        <v>631</v>
      </c>
      <c r="D165" s="482">
        <v>13</v>
      </c>
      <c r="E165" s="457">
        <v>187.5</v>
      </c>
      <c r="F165" s="451">
        <v>2437.5</v>
      </c>
      <c r="G165" s="455">
        <f t="shared" si="7"/>
        <v>2437.5</v>
      </c>
      <c r="H165" s="455"/>
      <c r="I165" s="455"/>
      <c r="J165" s="527">
        <v>2437.5</v>
      </c>
    </row>
    <row r="166" spans="1:10" s="20" customFormat="1" ht="12.75">
      <c r="A166" s="113">
        <v>434</v>
      </c>
      <c r="B166" s="384" t="s">
        <v>169</v>
      </c>
      <c r="C166" s="112" t="s">
        <v>633</v>
      </c>
      <c r="D166" s="482">
        <v>5.53</v>
      </c>
      <c r="E166" s="457">
        <v>1187.5</v>
      </c>
      <c r="F166" s="451">
        <v>6566.874999999999</v>
      </c>
      <c r="G166" s="455">
        <f t="shared" si="7"/>
        <v>6566.874999999999</v>
      </c>
      <c r="H166" s="455"/>
      <c r="I166" s="455"/>
      <c r="J166" s="527">
        <v>6566.874999999999</v>
      </c>
    </row>
    <row r="167" spans="1:10" s="17" customFormat="1" ht="12.75">
      <c r="A167" s="18" t="s">
        <v>634</v>
      </c>
      <c r="B167" s="125"/>
      <c r="C167" s="16"/>
      <c r="D167" s="494"/>
      <c r="E167" s="456"/>
      <c r="F167" s="453">
        <v>9004.375</v>
      </c>
      <c r="G167" s="442"/>
      <c r="H167" s="442"/>
      <c r="I167" s="442"/>
      <c r="J167" s="544">
        <v>9004.375</v>
      </c>
    </row>
    <row r="168" spans="1:10" s="20" customFormat="1" ht="12.75">
      <c r="A168" s="123">
        <v>435</v>
      </c>
      <c r="B168" s="394" t="s">
        <v>169</v>
      </c>
      <c r="C168" s="122" t="s">
        <v>636</v>
      </c>
      <c r="D168" s="482">
        <v>1</v>
      </c>
      <c r="E168" s="458">
        <v>6000</v>
      </c>
      <c r="F168" s="451">
        <v>6000</v>
      </c>
      <c r="G168" s="455">
        <f t="shared" si="7"/>
        <v>6000</v>
      </c>
      <c r="H168" s="455"/>
      <c r="I168" s="455"/>
      <c r="J168" s="527">
        <v>6000</v>
      </c>
    </row>
    <row r="169" spans="1:10" s="20" customFormat="1" ht="12.75">
      <c r="A169" s="123">
        <v>435</v>
      </c>
      <c r="B169" s="394" t="s">
        <v>169</v>
      </c>
      <c r="C169" s="122" t="s">
        <v>638</v>
      </c>
      <c r="D169" s="482">
        <v>5</v>
      </c>
      <c r="E169" s="457">
        <v>1000</v>
      </c>
      <c r="F169" s="451">
        <v>5000</v>
      </c>
      <c r="G169" s="455">
        <f t="shared" si="7"/>
        <v>5000</v>
      </c>
      <c r="H169" s="455"/>
      <c r="I169" s="455"/>
      <c r="J169" s="527">
        <v>5000</v>
      </c>
    </row>
    <row r="170" spans="1:10" s="17" customFormat="1" ht="12.75">
      <c r="A170" s="21" t="s">
        <v>639</v>
      </c>
      <c r="B170" s="386"/>
      <c r="C170" s="16"/>
      <c r="D170" s="494"/>
      <c r="E170" s="456"/>
      <c r="F170" s="453">
        <v>11000</v>
      </c>
      <c r="G170" s="442"/>
      <c r="H170" s="442"/>
      <c r="I170" s="442"/>
      <c r="J170" s="544">
        <v>11000</v>
      </c>
    </row>
    <row r="171" spans="1:10" s="20" customFormat="1" ht="12.75">
      <c r="A171" s="113">
        <v>436</v>
      </c>
      <c r="B171" s="384" t="s">
        <v>169</v>
      </c>
      <c r="C171" s="112" t="s">
        <v>640</v>
      </c>
      <c r="D171" s="482">
        <v>2</v>
      </c>
      <c r="E171" s="457">
        <v>4200</v>
      </c>
      <c r="F171" s="451">
        <v>8400</v>
      </c>
      <c r="G171" s="455">
        <f t="shared" si="7"/>
        <v>8400</v>
      </c>
      <c r="H171" s="455"/>
      <c r="I171" s="455"/>
      <c r="J171" s="527">
        <v>8400</v>
      </c>
    </row>
    <row r="172" spans="1:10" s="20" customFormat="1" ht="12.75">
      <c r="A172" s="113">
        <v>436</v>
      </c>
      <c r="B172" s="384" t="s">
        <v>169</v>
      </c>
      <c r="C172" s="112" t="s">
        <v>641</v>
      </c>
      <c r="D172" s="482">
        <v>4</v>
      </c>
      <c r="E172" s="457">
        <v>6000</v>
      </c>
      <c r="F172" s="451">
        <v>24000</v>
      </c>
      <c r="G172" s="455">
        <f t="shared" si="7"/>
        <v>24000</v>
      </c>
      <c r="H172" s="455"/>
      <c r="I172" s="455"/>
      <c r="J172" s="527">
        <v>24000</v>
      </c>
    </row>
    <row r="173" spans="1:10" s="20" customFormat="1" ht="12.75">
      <c r="A173" s="113">
        <v>436</v>
      </c>
      <c r="B173" s="384" t="s">
        <v>169</v>
      </c>
      <c r="C173" s="112" t="s">
        <v>642</v>
      </c>
      <c r="D173" s="482">
        <v>7.5</v>
      </c>
      <c r="E173" s="457">
        <v>1500</v>
      </c>
      <c r="F173" s="451">
        <v>11250</v>
      </c>
      <c r="G173" s="455">
        <f t="shared" si="7"/>
        <v>11250</v>
      </c>
      <c r="H173" s="455"/>
      <c r="I173" s="455"/>
      <c r="J173" s="527">
        <v>11250</v>
      </c>
    </row>
    <row r="174" spans="1:10" s="20" customFormat="1" ht="12.75">
      <c r="A174" s="113">
        <v>436</v>
      </c>
      <c r="B174" s="384" t="s">
        <v>169</v>
      </c>
      <c r="C174" s="112" t="s">
        <v>645</v>
      </c>
      <c r="D174" s="482">
        <v>1</v>
      </c>
      <c r="E174" s="457">
        <v>4495.5</v>
      </c>
      <c r="F174" s="451">
        <v>4495.5</v>
      </c>
      <c r="G174" s="455">
        <f t="shared" si="7"/>
        <v>4495.5</v>
      </c>
      <c r="H174" s="455"/>
      <c r="I174" s="455"/>
      <c r="J174" s="527">
        <v>4495.5</v>
      </c>
    </row>
    <row r="175" spans="1:10" s="20" customFormat="1" ht="12.75">
      <c r="A175" s="113">
        <v>436</v>
      </c>
      <c r="B175" s="384" t="s">
        <v>169</v>
      </c>
      <c r="C175" s="112" t="s">
        <v>649</v>
      </c>
      <c r="D175" s="482">
        <v>3.86</v>
      </c>
      <c r="E175" s="457">
        <v>1750</v>
      </c>
      <c r="F175" s="451">
        <v>6755</v>
      </c>
      <c r="G175" s="455">
        <f t="shared" si="7"/>
        <v>6755</v>
      </c>
      <c r="H175" s="455"/>
      <c r="I175" s="455"/>
      <c r="J175" s="527">
        <v>6755</v>
      </c>
    </row>
    <row r="176" spans="1:10" s="17" customFormat="1" ht="12.75">
      <c r="A176" s="18" t="s">
        <v>655</v>
      </c>
      <c r="B176" s="125"/>
      <c r="C176" s="16"/>
      <c r="D176" s="494"/>
      <c r="E176" s="412"/>
      <c r="F176" s="453">
        <v>54900.5</v>
      </c>
      <c r="G176" s="442"/>
      <c r="H176" s="442"/>
      <c r="I176" s="442"/>
      <c r="J176" s="544">
        <v>54900.5</v>
      </c>
    </row>
    <row r="177" spans="1:10" s="20" customFormat="1" ht="12.75">
      <c r="A177" s="113">
        <v>437</v>
      </c>
      <c r="B177" s="384" t="s">
        <v>169</v>
      </c>
      <c r="C177" s="112" t="s">
        <v>656</v>
      </c>
      <c r="D177" s="482">
        <v>5</v>
      </c>
      <c r="E177" s="410">
        <v>875</v>
      </c>
      <c r="F177" s="451">
        <v>4375</v>
      </c>
      <c r="G177" s="455">
        <f t="shared" si="7"/>
        <v>4375</v>
      </c>
      <c r="H177" s="455"/>
      <c r="I177" s="455"/>
      <c r="J177" s="527">
        <v>4375</v>
      </c>
    </row>
    <row r="178" spans="1:10" s="20" customFormat="1" ht="12.75">
      <c r="A178" s="113">
        <v>437</v>
      </c>
      <c r="B178" s="384" t="s">
        <v>169</v>
      </c>
      <c r="C178" s="112" t="s">
        <v>661</v>
      </c>
      <c r="D178" s="482">
        <v>4.6</v>
      </c>
      <c r="E178" s="458">
        <v>300</v>
      </c>
      <c r="F178" s="451">
        <v>1380</v>
      </c>
      <c r="G178" s="455">
        <f t="shared" si="7"/>
        <v>1380</v>
      </c>
      <c r="H178" s="455"/>
      <c r="I178" s="455"/>
      <c r="J178" s="527">
        <v>1380</v>
      </c>
    </row>
    <row r="179" spans="1:10" s="20" customFormat="1" ht="12.75">
      <c r="A179" s="113">
        <v>437</v>
      </c>
      <c r="B179" s="384" t="s">
        <v>169</v>
      </c>
      <c r="C179" s="112" t="s">
        <v>662</v>
      </c>
      <c r="D179" s="482">
        <v>5</v>
      </c>
      <c r="E179" s="458">
        <v>1500</v>
      </c>
      <c r="F179" s="451">
        <v>7500</v>
      </c>
      <c r="G179" s="455">
        <f t="shared" si="7"/>
        <v>7500</v>
      </c>
      <c r="H179" s="455"/>
      <c r="I179" s="455"/>
      <c r="J179" s="527">
        <v>7500</v>
      </c>
    </row>
    <row r="180" spans="1:10" s="20" customFormat="1" ht="12.75">
      <c r="A180" s="113">
        <v>437</v>
      </c>
      <c r="B180" s="384" t="s">
        <v>169</v>
      </c>
      <c r="C180" s="112" t="s">
        <v>666</v>
      </c>
      <c r="D180" s="482">
        <v>5</v>
      </c>
      <c r="E180" s="414">
        <v>350</v>
      </c>
      <c r="F180" s="451">
        <v>1750</v>
      </c>
      <c r="G180" s="455">
        <f t="shared" si="7"/>
        <v>1750</v>
      </c>
      <c r="H180" s="455"/>
      <c r="I180" s="455"/>
      <c r="J180" s="527">
        <v>1750</v>
      </c>
    </row>
    <row r="181" spans="1:10" s="17" customFormat="1" ht="12.75">
      <c r="A181" s="18" t="s">
        <v>668</v>
      </c>
      <c r="B181" s="125"/>
      <c r="C181" s="16"/>
      <c r="D181" s="494"/>
      <c r="E181" s="412"/>
      <c r="F181" s="453">
        <v>15005</v>
      </c>
      <c r="G181" s="442"/>
      <c r="H181" s="442"/>
      <c r="I181" s="442"/>
      <c r="J181" s="544">
        <v>15005</v>
      </c>
    </row>
    <row r="182" spans="1:10" s="20" customFormat="1" ht="12.75">
      <c r="A182" s="113">
        <v>439</v>
      </c>
      <c r="B182" s="384" t="s">
        <v>169</v>
      </c>
      <c r="C182" s="112" t="s">
        <v>672</v>
      </c>
      <c r="D182" s="482">
        <v>3</v>
      </c>
      <c r="E182" s="451">
        <v>3500</v>
      </c>
      <c r="F182" s="451">
        <v>10500</v>
      </c>
      <c r="G182" s="455">
        <f t="shared" si="7"/>
        <v>10500</v>
      </c>
      <c r="H182" s="455"/>
      <c r="I182" s="455"/>
      <c r="J182" s="527">
        <v>10500</v>
      </c>
    </row>
    <row r="183" spans="1:10" s="20" customFormat="1" ht="12.75">
      <c r="A183" s="113">
        <v>439</v>
      </c>
      <c r="B183" s="384" t="s">
        <v>166</v>
      </c>
      <c r="C183" s="112" t="s">
        <v>674</v>
      </c>
      <c r="D183" s="482">
        <v>3</v>
      </c>
      <c r="E183" s="435">
        <v>2416.6666666666665</v>
      </c>
      <c r="F183" s="403">
        <v>7250</v>
      </c>
      <c r="G183" s="525">
        <f t="shared" si="7"/>
        <v>7250</v>
      </c>
      <c r="H183" s="525"/>
      <c r="I183" s="525"/>
      <c r="J183" s="531">
        <v>7250</v>
      </c>
    </row>
    <row r="184" spans="1:10" s="17" customFormat="1" ht="12.75">
      <c r="A184" s="18" t="s">
        <v>675</v>
      </c>
      <c r="B184" s="125"/>
      <c r="C184" s="16"/>
      <c r="D184" s="494"/>
      <c r="E184" s="459"/>
      <c r="F184" s="453">
        <v>17750</v>
      </c>
      <c r="G184" s="442"/>
      <c r="H184" s="442"/>
      <c r="I184" s="442"/>
      <c r="J184" s="544">
        <v>17750</v>
      </c>
    </row>
    <row r="185" spans="1:10" s="20" customFormat="1" ht="12.75">
      <c r="A185" s="115">
        <v>450</v>
      </c>
      <c r="B185" s="389" t="s">
        <v>676</v>
      </c>
      <c r="C185" s="112" t="s">
        <v>677</v>
      </c>
      <c r="D185" s="482">
        <v>1</v>
      </c>
      <c r="E185" s="435">
        <v>30000</v>
      </c>
      <c r="F185" s="403">
        <v>30000</v>
      </c>
      <c r="G185" s="525">
        <f t="shared" si="7"/>
        <v>30000</v>
      </c>
      <c r="H185" s="525"/>
      <c r="I185" s="525"/>
      <c r="J185" s="531">
        <v>30000</v>
      </c>
    </row>
    <row r="186" spans="1:10" s="17" customFormat="1" ht="12.75">
      <c r="A186" s="21" t="s">
        <v>678</v>
      </c>
      <c r="B186" s="386"/>
      <c r="C186" s="16"/>
      <c r="D186" s="494"/>
      <c r="E186" s="459"/>
      <c r="F186" s="453">
        <v>30000</v>
      </c>
      <c r="G186" s="442"/>
      <c r="H186" s="442"/>
      <c r="I186" s="442"/>
      <c r="J186" s="544">
        <v>30000</v>
      </c>
    </row>
    <row r="187" spans="1:10" s="20" customFormat="1" ht="12.75">
      <c r="A187" s="113">
        <v>481</v>
      </c>
      <c r="B187" s="384" t="s">
        <v>169</v>
      </c>
      <c r="C187" s="112" t="s">
        <v>679</v>
      </c>
      <c r="D187" s="482">
        <v>10.35</v>
      </c>
      <c r="E187" s="557">
        <v>1120.5</v>
      </c>
      <c r="F187" s="451">
        <v>11597.175</v>
      </c>
      <c r="G187" s="455">
        <f t="shared" si="7"/>
        <v>11597.175</v>
      </c>
      <c r="H187" s="455"/>
      <c r="I187" s="455"/>
      <c r="J187" s="527">
        <v>11597.175</v>
      </c>
    </row>
    <row r="188" spans="1:10" s="17" customFormat="1" ht="13.5" thickBot="1">
      <c r="A188" s="120" t="s">
        <v>681</v>
      </c>
      <c r="B188" s="395"/>
      <c r="C188" s="121"/>
      <c r="D188" s="485"/>
      <c r="E188" s="446"/>
      <c r="F188" s="475">
        <v>11597.175</v>
      </c>
      <c r="G188" s="545"/>
      <c r="H188" s="545"/>
      <c r="I188" s="545"/>
      <c r="J188" s="546">
        <v>11597.175</v>
      </c>
    </row>
    <row r="189" spans="1:10" s="165" customFormat="1" ht="19.5" customHeight="1" thickBot="1">
      <c r="A189" s="176"/>
      <c r="B189" s="177"/>
      <c r="C189" s="178"/>
      <c r="D189" s="273"/>
      <c r="E189" s="207"/>
      <c r="F189" s="283"/>
      <c r="G189" s="283"/>
      <c r="H189" s="283"/>
      <c r="I189" s="283"/>
      <c r="J189" s="283"/>
    </row>
    <row r="190" spans="1:17" s="149" customFormat="1" ht="24.75" customHeight="1" thickBot="1">
      <c r="A190" s="843" t="s">
        <v>682</v>
      </c>
      <c r="B190" s="844"/>
      <c r="C190" s="844"/>
      <c r="D190" s="816"/>
      <c r="E190" s="839"/>
      <c r="F190" s="148">
        <f>+F188+F186+F184+F181+F176+F170+F167+F164+F160</f>
        <v>180507.05</v>
      </c>
      <c r="G190" s="148">
        <f>SUM(G159:G188)</f>
        <v>180507.05</v>
      </c>
      <c r="H190" s="148">
        <f>SUM(H159:H188)</f>
        <v>0</v>
      </c>
      <c r="I190" s="148">
        <f>SUM(I159:I188)</f>
        <v>0</v>
      </c>
      <c r="J190" s="96">
        <f>SUM(J188+J186+J184+J181+J176+J170+J167+J164+J160)</f>
        <v>180507.05</v>
      </c>
      <c r="K190" s="160"/>
      <c r="N190" s="150"/>
      <c r="Q190" s="160"/>
    </row>
    <row r="191" spans="1:17" s="149" customFormat="1" ht="19.5" customHeight="1" thickBot="1">
      <c r="A191" s="175"/>
      <c r="B191" s="175"/>
      <c r="C191" s="175"/>
      <c r="D191" s="274"/>
      <c r="E191" s="174"/>
      <c r="F191" s="174"/>
      <c r="G191" s="174"/>
      <c r="H191" s="174"/>
      <c r="I191" s="174"/>
      <c r="J191" s="174"/>
      <c r="K191" s="160"/>
      <c r="N191" s="150"/>
      <c r="Q191" s="160"/>
    </row>
    <row r="192" spans="1:17" s="149" customFormat="1" ht="20.25" hidden="1">
      <c r="A192" s="175"/>
      <c r="B192" s="175"/>
      <c r="C192" s="175"/>
      <c r="D192" s="274"/>
      <c r="E192" s="174"/>
      <c r="F192" s="174"/>
      <c r="G192" s="174"/>
      <c r="H192" s="174"/>
      <c r="I192" s="174"/>
      <c r="J192" s="174"/>
      <c r="K192" s="160"/>
      <c r="N192" s="150"/>
      <c r="Q192" s="160"/>
    </row>
    <row r="193" spans="1:17" s="162" customFormat="1" ht="24.75" customHeight="1" thickBot="1">
      <c r="A193" s="798" t="s">
        <v>10</v>
      </c>
      <c r="B193" s="799"/>
      <c r="C193" s="799"/>
      <c r="D193" s="799"/>
      <c r="E193" s="800"/>
      <c r="F193" s="477">
        <f>SUM(F190+F153+F85)</f>
        <v>2360640.956</v>
      </c>
      <c r="G193" s="477">
        <f>SUM(G190+G153+G85)</f>
        <v>2360640.956</v>
      </c>
      <c r="H193" s="477">
        <f>SUM(H190+H153+H85)</f>
        <v>0</v>
      </c>
      <c r="I193" s="477">
        <f>SUM(I190+I153+I85)</f>
        <v>0</v>
      </c>
      <c r="J193" s="477">
        <f>SUM(J190+J153+J85)</f>
        <v>2360640.956</v>
      </c>
      <c r="K193" s="161"/>
      <c r="N193" s="163"/>
      <c r="Q193" s="161"/>
    </row>
    <row r="194" spans="1:6" ht="12.75">
      <c r="A194" s="5"/>
      <c r="B194" s="44"/>
      <c r="C194" s="45"/>
      <c r="D194" s="276"/>
      <c r="E194" s="210"/>
      <c r="F194" s="210"/>
    </row>
    <row r="195" spans="1:6" ht="12.75">
      <c r="A195" s="5"/>
      <c r="B195" s="44"/>
      <c r="C195" s="45"/>
      <c r="D195" s="276"/>
      <c r="E195" s="229"/>
      <c r="F195" s="229"/>
    </row>
    <row r="196" spans="1:6" ht="12.75">
      <c r="A196" s="5"/>
      <c r="B196" s="5"/>
      <c r="C196" s="45"/>
      <c r="D196" s="277"/>
      <c r="E196" s="229"/>
      <c r="F196" s="229"/>
    </row>
    <row r="197" spans="1:6" ht="12.75">
      <c r="A197" s="5"/>
      <c r="B197" s="5"/>
      <c r="C197" s="45"/>
      <c r="D197" s="277"/>
      <c r="E197" s="229"/>
      <c r="F197" s="229"/>
    </row>
    <row r="198" spans="1:6" ht="12.75">
      <c r="A198" s="5"/>
      <c r="B198" s="5"/>
      <c r="C198" s="45"/>
      <c r="D198" s="277"/>
      <c r="E198" s="229"/>
      <c r="F198" s="229"/>
    </row>
    <row r="199" spans="1:6" ht="12.75">
      <c r="A199" s="5"/>
      <c r="B199" s="5"/>
      <c r="C199" s="45"/>
      <c r="D199" s="277"/>
      <c r="E199" s="229"/>
      <c r="F199" s="229"/>
    </row>
    <row r="200" spans="1:6" ht="12.75">
      <c r="A200" s="5"/>
      <c r="B200" s="5"/>
      <c r="C200" s="45"/>
      <c r="D200" s="277"/>
      <c r="E200" s="229"/>
      <c r="F200" s="229"/>
    </row>
    <row r="201" spans="1:6" ht="12.75">
      <c r="A201" s="5"/>
      <c r="B201" s="5"/>
      <c r="C201" s="45"/>
      <c r="D201" s="277"/>
      <c r="E201" s="229"/>
      <c r="F201" s="229"/>
    </row>
    <row r="202" spans="1:6" ht="12.75">
      <c r="A202" s="5"/>
      <c r="B202" s="5"/>
      <c r="C202" s="45"/>
      <c r="D202" s="277"/>
      <c r="E202" s="229"/>
      <c r="F202" s="229"/>
    </row>
    <row r="203" spans="1:6" ht="12.75">
      <c r="A203" s="5"/>
      <c r="B203" s="5"/>
      <c r="C203" s="45"/>
      <c r="D203" s="277"/>
      <c r="E203" s="229"/>
      <c r="F203" s="229"/>
    </row>
    <row r="204" spans="1:6" ht="12.75">
      <c r="A204" s="5"/>
      <c r="B204" s="5"/>
      <c r="C204" s="45"/>
      <c r="D204" s="277"/>
      <c r="E204" s="229"/>
      <c r="F204" s="229"/>
    </row>
    <row r="205" spans="1:6" ht="12.75">
      <c r="A205" s="5"/>
      <c r="B205" s="5"/>
      <c r="C205" s="45"/>
      <c r="D205" s="277"/>
      <c r="E205" s="229"/>
      <c r="F205" s="229"/>
    </row>
    <row r="206" spans="1:6" ht="12.75">
      <c r="A206" s="5"/>
      <c r="B206" s="5"/>
      <c r="C206" s="45"/>
      <c r="D206" s="277"/>
      <c r="E206" s="229"/>
      <c r="F206" s="229"/>
    </row>
    <row r="207" spans="1:6" ht="12.75">
      <c r="A207" s="5"/>
      <c r="B207" s="5"/>
      <c r="C207" s="45"/>
      <c r="D207" s="277"/>
      <c r="E207" s="229"/>
      <c r="F207" s="229"/>
    </row>
    <row r="208" spans="1:6" ht="12.75">
      <c r="A208" s="5"/>
      <c r="B208" s="5"/>
      <c r="C208" s="45"/>
      <c r="D208" s="277"/>
      <c r="E208" s="229"/>
      <c r="F208" s="229"/>
    </row>
    <row r="209" spans="1:6" ht="12.75">
      <c r="A209" s="5"/>
      <c r="B209" s="5"/>
      <c r="C209" s="45"/>
      <c r="D209" s="277"/>
      <c r="E209" s="229"/>
      <c r="F209" s="229"/>
    </row>
    <row r="210" spans="1:6" ht="12.75">
      <c r="A210" s="5"/>
      <c r="B210" s="5"/>
      <c r="C210" s="45"/>
      <c r="D210" s="277"/>
      <c r="E210" s="229"/>
      <c r="F210" s="229"/>
    </row>
    <row r="211" spans="1:6" ht="12.75">
      <c r="A211" s="5"/>
      <c r="B211" s="5"/>
      <c r="C211" s="45"/>
      <c r="D211" s="277"/>
      <c r="E211" s="229"/>
      <c r="F211" s="229"/>
    </row>
    <row r="212" spans="1:6" ht="12.75">
      <c r="A212" s="5"/>
      <c r="B212" s="5"/>
      <c r="C212" s="45"/>
      <c r="D212" s="277"/>
      <c r="E212" s="229"/>
      <c r="F212" s="229"/>
    </row>
    <row r="213" spans="1:6" ht="12.75">
      <c r="A213" s="5"/>
      <c r="B213" s="5"/>
      <c r="C213" s="45"/>
      <c r="D213" s="277"/>
      <c r="E213" s="229"/>
      <c r="F213" s="229"/>
    </row>
    <row r="214" spans="1:6" ht="12.75">
      <c r="A214" s="5"/>
      <c r="B214" s="5"/>
      <c r="C214" s="45"/>
      <c r="D214" s="277"/>
      <c r="E214" s="229"/>
      <c r="F214" s="229"/>
    </row>
    <row r="215" spans="1:6" ht="12.75">
      <c r="A215" s="5"/>
      <c r="B215" s="5"/>
      <c r="C215" s="45"/>
      <c r="D215" s="277"/>
      <c r="E215" s="229"/>
      <c r="F215" s="229"/>
    </row>
    <row r="216" spans="1:6" ht="12.75">
      <c r="A216" s="5"/>
      <c r="B216" s="5"/>
      <c r="C216" s="45"/>
      <c r="D216" s="277"/>
      <c r="E216" s="229"/>
      <c r="F216" s="229"/>
    </row>
  </sheetData>
  <sheetProtection password="E5C7" sheet="1" objects="1" scenarios="1" selectLockedCells="1" selectUnlockedCells="1"/>
  <mergeCells count="17">
    <mergeCell ref="E7:F7"/>
    <mergeCell ref="I7:J7"/>
    <mergeCell ref="A8:B8"/>
    <mergeCell ref="A193:E193"/>
    <mergeCell ref="A7:B7"/>
    <mergeCell ref="A9:B9"/>
    <mergeCell ref="A85:E85"/>
    <mergeCell ref="A153:E153"/>
    <mergeCell ref="A190:E190"/>
    <mergeCell ref="A1:C1"/>
    <mergeCell ref="A2:C2"/>
    <mergeCell ref="A3:C3"/>
    <mergeCell ref="E3:F3"/>
    <mergeCell ref="A4:J4"/>
    <mergeCell ref="A5:J5"/>
    <mergeCell ref="E6:F6"/>
    <mergeCell ref="I6:J6"/>
  </mergeCells>
  <printOptions/>
  <pageMargins left="0.1968503937007874" right="0.1968503937007874" top="0.3937007874015748" bottom="0.3937007874015748" header="0" footer="0"/>
  <pageSetup horizontalDpi="300" verticalDpi="300" orientation="landscape" paperSize="5" scale="70" r:id="rId1"/>
  <headerFooter alignWithMargins="0">
    <oddFooter>&amp;CPágina &amp;P de &amp;N</oddFooter>
  </headerFooter>
  <rowBreaks count="4" manualBreakCount="4">
    <brk id="56" max="9" man="1"/>
    <brk id="98" max="9" man="1"/>
    <brk id="143" max="9" man="1"/>
    <brk id="18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Q317"/>
  <sheetViews>
    <sheetView workbookViewId="0" topLeftCell="A1">
      <selection activeCell="C8" sqref="C8"/>
    </sheetView>
  </sheetViews>
  <sheetFormatPr defaultColWidth="11.421875" defaultRowHeight="12.75"/>
  <cols>
    <col min="1" max="1" width="13.7109375" style="13" customWidth="1"/>
    <col min="2" max="2" width="17.57421875" style="13" customWidth="1"/>
    <col min="3" max="3" width="57.57421875" style="14" customWidth="1"/>
    <col min="4" max="4" width="17.140625" style="278" customWidth="1"/>
    <col min="5" max="5" width="14.00390625" style="211" customWidth="1"/>
    <col min="6" max="6" width="25.421875" style="211" customWidth="1"/>
    <col min="7" max="7" width="24.28125" style="50" customWidth="1"/>
    <col min="8" max="8" width="22.57421875" style="50" customWidth="1"/>
    <col min="9" max="9" width="22.28125" style="50" customWidth="1"/>
    <col min="10" max="10" width="27.421875" style="50" customWidth="1"/>
    <col min="11" max="16384" width="29.8515625" style="5" customWidth="1"/>
  </cols>
  <sheetData>
    <row r="1" spans="1:17" s="58" customFormat="1" ht="12.75" customHeight="1">
      <c r="A1" s="796" t="s">
        <v>139</v>
      </c>
      <c r="B1" s="819"/>
      <c r="C1" s="819"/>
      <c r="D1" s="262"/>
      <c r="E1" s="189"/>
      <c r="F1" s="189"/>
      <c r="G1" s="190"/>
      <c r="H1" s="191"/>
      <c r="I1" s="192"/>
      <c r="J1" s="192"/>
      <c r="K1" s="57"/>
      <c r="N1" s="59"/>
      <c r="Q1" s="57"/>
    </row>
    <row r="2" spans="1:17" s="58" customFormat="1" ht="12.75" customHeight="1">
      <c r="A2" s="796" t="s">
        <v>683</v>
      </c>
      <c r="B2" s="796"/>
      <c r="C2" s="796"/>
      <c r="D2" s="263"/>
      <c r="E2" s="189"/>
      <c r="F2" s="189"/>
      <c r="G2" s="190"/>
      <c r="H2" s="191"/>
      <c r="I2" s="192"/>
      <c r="J2" s="192"/>
      <c r="K2" s="57"/>
      <c r="N2" s="59"/>
      <c r="Q2" s="57"/>
    </row>
    <row r="3" spans="1:17" s="58" customFormat="1" ht="12.75" customHeight="1" thickBot="1">
      <c r="A3" s="820" t="s">
        <v>140</v>
      </c>
      <c r="B3" s="820"/>
      <c r="C3" s="820"/>
      <c r="D3" s="262"/>
      <c r="E3" s="821"/>
      <c r="F3" s="821"/>
      <c r="G3" s="190"/>
      <c r="H3" s="191"/>
      <c r="I3" s="192"/>
      <c r="J3" s="192"/>
      <c r="K3" s="57"/>
      <c r="N3" s="59"/>
      <c r="Q3" s="57"/>
    </row>
    <row r="4" spans="1:17" s="63" customFormat="1" ht="27.75" customHeight="1" thickBot="1">
      <c r="A4" s="827" t="s">
        <v>684</v>
      </c>
      <c r="B4" s="828"/>
      <c r="C4" s="828"/>
      <c r="D4" s="853"/>
      <c r="E4" s="828"/>
      <c r="F4" s="828"/>
      <c r="G4" s="828"/>
      <c r="H4" s="828"/>
      <c r="I4" s="828"/>
      <c r="J4" s="829"/>
      <c r="K4" s="62"/>
      <c r="N4" s="64"/>
      <c r="Q4" s="62"/>
    </row>
    <row r="5" spans="1:17" s="63" customFormat="1" ht="24.75" customHeight="1">
      <c r="A5" s="830" t="s">
        <v>685</v>
      </c>
      <c r="B5" s="831"/>
      <c r="C5" s="831"/>
      <c r="D5" s="854"/>
      <c r="E5" s="831"/>
      <c r="F5" s="831"/>
      <c r="G5" s="831"/>
      <c r="H5" s="831"/>
      <c r="I5" s="831"/>
      <c r="J5" s="831"/>
      <c r="K5" s="62"/>
      <c r="N5" s="64"/>
      <c r="Q5" s="62"/>
    </row>
    <row r="6" spans="1:17" s="58" customFormat="1" ht="12.75" customHeight="1">
      <c r="A6" s="61" t="s">
        <v>686</v>
      </c>
      <c r="B6" s="61"/>
      <c r="C6" s="65"/>
      <c r="D6" s="262"/>
      <c r="E6" s="832"/>
      <c r="F6" s="832"/>
      <c r="G6" s="190"/>
      <c r="H6" s="191"/>
      <c r="I6" s="833" t="s">
        <v>687</v>
      </c>
      <c r="J6" s="833"/>
      <c r="K6" s="66"/>
      <c r="N6" s="59"/>
      <c r="O6" s="67"/>
      <c r="Q6" s="66"/>
    </row>
    <row r="7" spans="1:17" s="58" customFormat="1" ht="12.75" customHeight="1">
      <c r="A7" s="834" t="s">
        <v>141</v>
      </c>
      <c r="B7" s="834"/>
      <c r="C7" s="65"/>
      <c r="D7" s="262"/>
      <c r="E7" s="835"/>
      <c r="F7" s="835"/>
      <c r="G7" s="190"/>
      <c r="H7" s="191"/>
      <c r="I7" s="826" t="s">
        <v>747</v>
      </c>
      <c r="J7" s="826"/>
      <c r="K7" s="68"/>
      <c r="N7" s="59"/>
      <c r="Q7" s="68"/>
    </row>
    <row r="8" spans="1:17" s="58" customFormat="1" ht="12.75" customHeight="1">
      <c r="A8" s="822" t="s">
        <v>688</v>
      </c>
      <c r="B8" s="822"/>
      <c r="C8" s="69"/>
      <c r="D8" s="262"/>
      <c r="E8" s="189"/>
      <c r="F8" s="193"/>
      <c r="G8" s="190"/>
      <c r="H8" s="191"/>
      <c r="I8" s="192"/>
      <c r="J8" s="192"/>
      <c r="K8" s="57"/>
      <c r="N8" s="59"/>
      <c r="Q8" s="57"/>
    </row>
    <row r="9" spans="1:17" s="58" customFormat="1" ht="13.5" customHeight="1">
      <c r="A9" s="822" t="s">
        <v>142</v>
      </c>
      <c r="B9" s="822"/>
      <c r="C9" s="70"/>
      <c r="D9" s="262"/>
      <c r="E9" s="189"/>
      <c r="F9" s="189"/>
      <c r="G9" s="190"/>
      <c r="H9" s="191"/>
      <c r="I9" s="192"/>
      <c r="J9" s="192"/>
      <c r="K9" s="57"/>
      <c r="N9" s="59"/>
      <c r="Q9" s="57"/>
    </row>
    <row r="10" spans="1:17" s="58" customFormat="1" ht="9.75" customHeight="1" thickBot="1">
      <c r="A10" s="65"/>
      <c r="B10" s="65"/>
      <c r="C10" s="69"/>
      <c r="D10" s="262"/>
      <c r="E10" s="189"/>
      <c r="F10" s="189"/>
      <c r="G10" s="190"/>
      <c r="H10" s="191"/>
      <c r="I10" s="192"/>
      <c r="J10" s="192"/>
      <c r="K10" s="57"/>
      <c r="N10" s="59"/>
      <c r="Q10" s="57"/>
    </row>
    <row r="11" spans="1:10" ht="36.75" customHeight="1" thickBot="1">
      <c r="A11" s="71" t="s">
        <v>143</v>
      </c>
      <c r="B11" s="71" t="s">
        <v>144</v>
      </c>
      <c r="C11" s="71" t="s">
        <v>689</v>
      </c>
      <c r="D11" s="284" t="s">
        <v>690</v>
      </c>
      <c r="E11" s="195" t="s">
        <v>691</v>
      </c>
      <c r="F11" s="195" t="s">
        <v>692</v>
      </c>
      <c r="G11" s="195" t="s">
        <v>693</v>
      </c>
      <c r="H11" s="195" t="s">
        <v>694</v>
      </c>
      <c r="I11" s="195" t="s">
        <v>695</v>
      </c>
      <c r="J11" s="195" t="s">
        <v>9</v>
      </c>
    </row>
    <row r="12" spans="1:17" s="239" customFormat="1" ht="33.75" customHeight="1" thickBot="1">
      <c r="A12" s="74" t="s">
        <v>146</v>
      </c>
      <c r="D12" s="288"/>
      <c r="E12" s="240"/>
      <c r="F12" s="240"/>
      <c r="G12" s="240"/>
      <c r="H12" s="240"/>
      <c r="I12" s="240"/>
      <c r="J12" s="240"/>
      <c r="K12" s="244"/>
      <c r="M12" s="289"/>
      <c r="N12" s="290"/>
      <c r="O12" s="243"/>
      <c r="P12" s="243"/>
      <c r="Q12" s="244"/>
    </row>
    <row r="13" spans="1:17" s="230" customFormat="1" ht="12.75">
      <c r="A13" s="98">
        <v>211</v>
      </c>
      <c r="B13" s="79" t="s">
        <v>147</v>
      </c>
      <c r="C13" s="80" t="s">
        <v>148</v>
      </c>
      <c r="D13" s="426">
        <v>24</v>
      </c>
      <c r="E13" s="397">
        <v>83.375</v>
      </c>
      <c r="F13" s="479">
        <v>2001</v>
      </c>
      <c r="G13" s="479">
        <f aca="true" t="shared" si="0" ref="G13:G42">+F13</f>
        <v>2001</v>
      </c>
      <c r="H13" s="399"/>
      <c r="I13" s="399"/>
      <c r="J13" s="480">
        <v>2001</v>
      </c>
      <c r="N13" s="291"/>
      <c r="O13" s="292"/>
      <c r="P13" s="246"/>
      <c r="Q13" s="237"/>
    </row>
    <row r="14" spans="1:10" s="17" customFormat="1" ht="12.75">
      <c r="A14" s="113">
        <v>211</v>
      </c>
      <c r="B14" s="384" t="s">
        <v>147</v>
      </c>
      <c r="C14" s="112" t="s">
        <v>149</v>
      </c>
      <c r="D14" s="427">
        <v>4</v>
      </c>
      <c r="E14" s="410">
        <v>55.2</v>
      </c>
      <c r="F14" s="403">
        <v>220.8</v>
      </c>
      <c r="G14" s="403">
        <f t="shared" si="0"/>
        <v>220.8</v>
      </c>
      <c r="H14" s="404"/>
      <c r="I14" s="404"/>
      <c r="J14" s="514">
        <v>220.8</v>
      </c>
    </row>
    <row r="15" spans="1:10" s="17" customFormat="1" ht="12.75">
      <c r="A15" s="113">
        <v>211</v>
      </c>
      <c r="B15" s="384" t="s">
        <v>147</v>
      </c>
      <c r="C15" s="112" t="s">
        <v>150</v>
      </c>
      <c r="D15" s="427">
        <v>118.2</v>
      </c>
      <c r="E15" s="410">
        <v>2.875</v>
      </c>
      <c r="F15" s="403">
        <v>339.825</v>
      </c>
      <c r="G15" s="403">
        <f t="shared" si="0"/>
        <v>339.825</v>
      </c>
      <c r="H15" s="404"/>
      <c r="I15" s="404"/>
      <c r="J15" s="514">
        <v>339.825</v>
      </c>
    </row>
    <row r="16" spans="1:10" s="17" customFormat="1" ht="24">
      <c r="A16" s="113">
        <v>211</v>
      </c>
      <c r="B16" s="384" t="s">
        <v>151</v>
      </c>
      <c r="C16" s="112" t="s">
        <v>150</v>
      </c>
      <c r="D16" s="427">
        <v>50</v>
      </c>
      <c r="E16" s="410">
        <v>34</v>
      </c>
      <c r="F16" s="403">
        <v>1700</v>
      </c>
      <c r="G16" s="403">
        <f t="shared" si="0"/>
        <v>1700</v>
      </c>
      <c r="H16" s="404"/>
      <c r="I16" s="404"/>
      <c r="J16" s="514">
        <v>1700</v>
      </c>
    </row>
    <row r="17" spans="1:10" s="17" customFormat="1" ht="24">
      <c r="A17" s="113">
        <v>211</v>
      </c>
      <c r="B17" s="384" t="s">
        <v>152</v>
      </c>
      <c r="C17" s="112" t="s">
        <v>150</v>
      </c>
      <c r="D17" s="427">
        <v>27</v>
      </c>
      <c r="E17" s="410">
        <v>31.05</v>
      </c>
      <c r="F17" s="403">
        <v>838.35</v>
      </c>
      <c r="G17" s="403">
        <f t="shared" si="0"/>
        <v>838.35</v>
      </c>
      <c r="H17" s="404"/>
      <c r="I17" s="404"/>
      <c r="J17" s="514">
        <v>838.35</v>
      </c>
    </row>
    <row r="18" spans="1:10" s="17" customFormat="1" ht="12.75">
      <c r="A18" s="113">
        <v>211</v>
      </c>
      <c r="B18" s="384" t="s">
        <v>153</v>
      </c>
      <c r="C18" s="112" t="s">
        <v>154</v>
      </c>
      <c r="D18" s="427">
        <v>5</v>
      </c>
      <c r="E18" s="410">
        <v>32.2</v>
      </c>
      <c r="F18" s="403">
        <v>161</v>
      </c>
      <c r="G18" s="403">
        <f t="shared" si="0"/>
        <v>161</v>
      </c>
      <c r="H18" s="404"/>
      <c r="I18" s="404"/>
      <c r="J18" s="514">
        <v>161</v>
      </c>
    </row>
    <row r="19" spans="1:10" s="17" customFormat="1" ht="12.75">
      <c r="A19" s="113">
        <v>211</v>
      </c>
      <c r="B19" s="384" t="s">
        <v>155</v>
      </c>
      <c r="C19" s="112" t="s">
        <v>156</v>
      </c>
      <c r="D19" s="427">
        <v>34</v>
      </c>
      <c r="E19" s="410">
        <v>6.325</v>
      </c>
      <c r="F19" s="403">
        <v>215.05</v>
      </c>
      <c r="G19" s="403">
        <f t="shared" si="0"/>
        <v>215.05</v>
      </c>
      <c r="H19" s="404"/>
      <c r="I19" s="404"/>
      <c r="J19" s="514">
        <v>215.05</v>
      </c>
    </row>
    <row r="20" spans="1:10" s="17" customFormat="1" ht="12.75">
      <c r="A20" s="113">
        <v>211</v>
      </c>
      <c r="B20" s="384" t="s">
        <v>147</v>
      </c>
      <c r="C20" s="112" t="s">
        <v>157</v>
      </c>
      <c r="D20" s="427">
        <v>44</v>
      </c>
      <c r="E20" s="410">
        <v>9.2</v>
      </c>
      <c r="F20" s="403">
        <v>404.8</v>
      </c>
      <c r="G20" s="403">
        <f t="shared" si="0"/>
        <v>404.8</v>
      </c>
      <c r="H20" s="404"/>
      <c r="I20" s="404"/>
      <c r="J20" s="514">
        <v>404.8</v>
      </c>
    </row>
    <row r="21" spans="1:10" s="17" customFormat="1" ht="12.75">
      <c r="A21" s="114">
        <v>211</v>
      </c>
      <c r="B21" s="384" t="s">
        <v>155</v>
      </c>
      <c r="C21" s="112" t="s">
        <v>158</v>
      </c>
      <c r="D21" s="427">
        <v>10</v>
      </c>
      <c r="E21" s="410">
        <v>8.05</v>
      </c>
      <c r="F21" s="403">
        <v>80.5</v>
      </c>
      <c r="G21" s="403">
        <f t="shared" si="0"/>
        <v>80.5</v>
      </c>
      <c r="H21" s="404"/>
      <c r="I21" s="404"/>
      <c r="J21" s="514">
        <v>80.5</v>
      </c>
    </row>
    <row r="22" spans="1:10" s="17" customFormat="1" ht="12.75">
      <c r="A22" s="113">
        <v>211</v>
      </c>
      <c r="B22" s="384" t="s">
        <v>159</v>
      </c>
      <c r="C22" s="112" t="s">
        <v>160</v>
      </c>
      <c r="D22" s="427">
        <v>243</v>
      </c>
      <c r="E22" s="410">
        <v>14.95</v>
      </c>
      <c r="F22" s="403">
        <v>3632.85</v>
      </c>
      <c r="G22" s="403">
        <f t="shared" si="0"/>
        <v>3632.85</v>
      </c>
      <c r="H22" s="404"/>
      <c r="I22" s="404"/>
      <c r="J22" s="514">
        <v>3632.85</v>
      </c>
    </row>
    <row r="23" spans="1:10" s="17" customFormat="1" ht="12.75">
      <c r="A23" s="113">
        <v>211</v>
      </c>
      <c r="B23" s="384" t="s">
        <v>161</v>
      </c>
      <c r="C23" s="112" t="s">
        <v>162</v>
      </c>
      <c r="D23" s="427">
        <v>164</v>
      </c>
      <c r="E23" s="410">
        <v>172.5</v>
      </c>
      <c r="F23" s="403">
        <v>28290</v>
      </c>
      <c r="G23" s="403">
        <f t="shared" si="0"/>
        <v>28290</v>
      </c>
      <c r="H23" s="404"/>
      <c r="I23" s="404"/>
      <c r="J23" s="514">
        <v>28290</v>
      </c>
    </row>
    <row r="24" spans="1:10" s="17" customFormat="1" ht="12.75">
      <c r="A24" s="113">
        <v>211</v>
      </c>
      <c r="B24" s="384" t="s">
        <v>163</v>
      </c>
      <c r="C24" s="112" t="s">
        <v>164</v>
      </c>
      <c r="D24" s="427">
        <v>24</v>
      </c>
      <c r="E24" s="410">
        <v>20.7</v>
      </c>
      <c r="F24" s="403">
        <v>496.8</v>
      </c>
      <c r="G24" s="403">
        <f t="shared" si="0"/>
        <v>496.8</v>
      </c>
      <c r="H24" s="404"/>
      <c r="I24" s="404"/>
      <c r="J24" s="514">
        <v>496.8</v>
      </c>
    </row>
    <row r="25" spans="1:10" s="17" customFormat="1" ht="12.75">
      <c r="A25" s="19" t="s">
        <v>165</v>
      </c>
      <c r="B25" s="386"/>
      <c r="C25" s="16"/>
      <c r="D25" s="428"/>
      <c r="E25" s="412"/>
      <c r="F25" s="407">
        <v>38380.975000000006</v>
      </c>
      <c r="G25" s="407"/>
      <c r="H25" s="404"/>
      <c r="I25" s="404"/>
      <c r="J25" s="517">
        <v>38380.975000000006</v>
      </c>
    </row>
    <row r="26" spans="1:10" s="17" customFormat="1" ht="12.75">
      <c r="A26" s="113">
        <v>222</v>
      </c>
      <c r="B26" s="384" t="s">
        <v>169</v>
      </c>
      <c r="C26" s="112" t="s">
        <v>173</v>
      </c>
      <c r="D26" s="427">
        <v>5</v>
      </c>
      <c r="E26" s="410">
        <v>419.75</v>
      </c>
      <c r="F26" s="410">
        <v>2098.75</v>
      </c>
      <c r="G26" s="410">
        <f t="shared" si="0"/>
        <v>2098.75</v>
      </c>
      <c r="H26" s="404"/>
      <c r="I26" s="404"/>
      <c r="J26" s="514">
        <v>2098.75</v>
      </c>
    </row>
    <row r="27" spans="1:10" s="17" customFormat="1" ht="12.75">
      <c r="A27" s="113">
        <v>222</v>
      </c>
      <c r="B27" s="384" t="s">
        <v>169</v>
      </c>
      <c r="C27" s="112" t="s">
        <v>174</v>
      </c>
      <c r="D27" s="427">
        <v>10</v>
      </c>
      <c r="E27" s="410">
        <v>189.75</v>
      </c>
      <c r="F27" s="410">
        <v>1897.5</v>
      </c>
      <c r="G27" s="410">
        <f t="shared" si="0"/>
        <v>1897.5</v>
      </c>
      <c r="H27" s="404"/>
      <c r="I27" s="404"/>
      <c r="J27" s="514">
        <v>1897.5</v>
      </c>
    </row>
    <row r="28" spans="1:10" s="17" customFormat="1" ht="12.75">
      <c r="A28" s="113">
        <v>222</v>
      </c>
      <c r="B28" s="384" t="s">
        <v>175</v>
      </c>
      <c r="C28" s="112" t="s">
        <v>177</v>
      </c>
      <c r="D28" s="427">
        <v>1</v>
      </c>
      <c r="E28" s="410">
        <v>115</v>
      </c>
      <c r="F28" s="410">
        <v>115</v>
      </c>
      <c r="G28" s="410">
        <f t="shared" si="0"/>
        <v>115</v>
      </c>
      <c r="H28" s="404"/>
      <c r="I28" s="404"/>
      <c r="J28" s="514">
        <v>115</v>
      </c>
    </row>
    <row r="29" spans="1:10" s="17" customFormat="1" ht="12.75">
      <c r="A29" s="113">
        <v>222</v>
      </c>
      <c r="B29" s="384" t="s">
        <v>169</v>
      </c>
      <c r="C29" s="112" t="s">
        <v>178</v>
      </c>
      <c r="D29" s="427">
        <v>6</v>
      </c>
      <c r="E29" s="410">
        <v>86.25</v>
      </c>
      <c r="F29" s="410">
        <v>517.5</v>
      </c>
      <c r="G29" s="410">
        <f t="shared" si="0"/>
        <v>517.5</v>
      </c>
      <c r="H29" s="404"/>
      <c r="I29" s="404"/>
      <c r="J29" s="514">
        <v>517.5</v>
      </c>
    </row>
    <row r="30" spans="1:10" s="17" customFormat="1" ht="12.75">
      <c r="A30" s="113">
        <v>222</v>
      </c>
      <c r="B30" s="384" t="s">
        <v>169</v>
      </c>
      <c r="C30" s="112" t="s">
        <v>179</v>
      </c>
      <c r="D30" s="427">
        <v>3</v>
      </c>
      <c r="E30" s="410">
        <v>80.5</v>
      </c>
      <c r="F30" s="410">
        <v>241.5</v>
      </c>
      <c r="G30" s="410">
        <f t="shared" si="0"/>
        <v>241.5</v>
      </c>
      <c r="H30" s="404"/>
      <c r="I30" s="404"/>
      <c r="J30" s="514">
        <v>241.5</v>
      </c>
    </row>
    <row r="31" spans="1:10" s="17" customFormat="1" ht="12.75">
      <c r="A31" s="113">
        <v>222</v>
      </c>
      <c r="B31" s="384" t="s">
        <v>169</v>
      </c>
      <c r="C31" s="112" t="s">
        <v>180</v>
      </c>
      <c r="D31" s="427">
        <v>1</v>
      </c>
      <c r="E31" s="410">
        <v>345</v>
      </c>
      <c r="F31" s="410">
        <v>345</v>
      </c>
      <c r="G31" s="410">
        <f t="shared" si="0"/>
        <v>345</v>
      </c>
      <c r="H31" s="404"/>
      <c r="I31" s="404"/>
      <c r="J31" s="514">
        <v>345</v>
      </c>
    </row>
    <row r="32" spans="1:10" s="17" customFormat="1" ht="12.75">
      <c r="A32" s="113">
        <v>222</v>
      </c>
      <c r="B32" s="384" t="s">
        <v>169</v>
      </c>
      <c r="C32" s="112" t="s">
        <v>184</v>
      </c>
      <c r="D32" s="427">
        <v>6</v>
      </c>
      <c r="E32" s="410">
        <v>32.2</v>
      </c>
      <c r="F32" s="410">
        <v>193.2</v>
      </c>
      <c r="G32" s="410">
        <f t="shared" si="0"/>
        <v>193.2</v>
      </c>
      <c r="H32" s="404"/>
      <c r="I32" s="404"/>
      <c r="J32" s="514">
        <v>193.2</v>
      </c>
    </row>
    <row r="33" spans="1:10" s="17" customFormat="1" ht="12.75">
      <c r="A33" s="113">
        <v>222</v>
      </c>
      <c r="B33" s="384" t="s">
        <v>169</v>
      </c>
      <c r="C33" s="112" t="s">
        <v>191</v>
      </c>
      <c r="D33" s="427">
        <v>14</v>
      </c>
      <c r="E33" s="410">
        <v>74.75</v>
      </c>
      <c r="F33" s="410">
        <v>1046.5</v>
      </c>
      <c r="G33" s="410">
        <f t="shared" si="0"/>
        <v>1046.5</v>
      </c>
      <c r="H33" s="404"/>
      <c r="I33" s="404"/>
      <c r="J33" s="514">
        <v>1046.5</v>
      </c>
    </row>
    <row r="34" spans="1:10" s="17" customFormat="1" ht="12.75">
      <c r="A34" s="113">
        <v>222</v>
      </c>
      <c r="B34" s="384" t="s">
        <v>169</v>
      </c>
      <c r="C34" s="112" t="s">
        <v>192</v>
      </c>
      <c r="D34" s="427">
        <v>15</v>
      </c>
      <c r="E34" s="410">
        <v>80.5</v>
      </c>
      <c r="F34" s="410">
        <v>1207.5</v>
      </c>
      <c r="G34" s="410">
        <f t="shared" si="0"/>
        <v>1207.5</v>
      </c>
      <c r="H34" s="404"/>
      <c r="I34" s="404"/>
      <c r="J34" s="514">
        <v>1207.5</v>
      </c>
    </row>
    <row r="35" spans="1:10" s="17" customFormat="1" ht="12.75">
      <c r="A35" s="113">
        <v>222</v>
      </c>
      <c r="B35" s="384" t="s">
        <v>169</v>
      </c>
      <c r="C35" s="112" t="s">
        <v>193</v>
      </c>
      <c r="D35" s="427">
        <v>41</v>
      </c>
      <c r="E35" s="410">
        <v>69</v>
      </c>
      <c r="F35" s="410">
        <v>2829</v>
      </c>
      <c r="G35" s="410">
        <f t="shared" si="0"/>
        <v>2829</v>
      </c>
      <c r="H35" s="404"/>
      <c r="I35" s="404"/>
      <c r="J35" s="514">
        <v>2829</v>
      </c>
    </row>
    <row r="36" spans="1:10" s="17" customFormat="1" ht="12.75">
      <c r="A36" s="113">
        <v>222</v>
      </c>
      <c r="B36" s="384" t="s">
        <v>169</v>
      </c>
      <c r="C36" s="112" t="s">
        <v>194</v>
      </c>
      <c r="D36" s="427">
        <v>15</v>
      </c>
      <c r="E36" s="410">
        <v>345</v>
      </c>
      <c r="F36" s="410">
        <v>5175</v>
      </c>
      <c r="G36" s="410">
        <f t="shared" si="0"/>
        <v>5175</v>
      </c>
      <c r="H36" s="404"/>
      <c r="I36" s="404"/>
      <c r="J36" s="514">
        <v>5175</v>
      </c>
    </row>
    <row r="37" spans="1:10" s="17" customFormat="1" ht="12.75">
      <c r="A37" s="19" t="s">
        <v>196</v>
      </c>
      <c r="B37" s="386"/>
      <c r="C37" s="16"/>
      <c r="D37" s="428"/>
      <c r="E37" s="412"/>
      <c r="F37" s="407">
        <v>15666.45</v>
      </c>
      <c r="G37" s="407"/>
      <c r="H37" s="404"/>
      <c r="I37" s="404"/>
      <c r="J37" s="517">
        <v>15666.45</v>
      </c>
    </row>
    <row r="38" spans="1:10" s="17" customFormat="1" ht="12.75">
      <c r="A38" s="113">
        <v>223</v>
      </c>
      <c r="B38" s="384" t="s">
        <v>169</v>
      </c>
      <c r="C38" s="112" t="s">
        <v>197</v>
      </c>
      <c r="D38" s="427">
        <v>17</v>
      </c>
      <c r="E38" s="410">
        <v>40.25</v>
      </c>
      <c r="F38" s="403">
        <v>684.25</v>
      </c>
      <c r="G38" s="403">
        <f t="shared" si="0"/>
        <v>684.25</v>
      </c>
      <c r="H38" s="404"/>
      <c r="I38" s="404"/>
      <c r="J38" s="514">
        <v>684.25</v>
      </c>
    </row>
    <row r="39" spans="1:10" s="17" customFormat="1" ht="12.75">
      <c r="A39" s="113">
        <v>223</v>
      </c>
      <c r="B39" s="384" t="s">
        <v>169</v>
      </c>
      <c r="C39" s="112" t="s">
        <v>198</v>
      </c>
      <c r="D39" s="427">
        <v>21</v>
      </c>
      <c r="E39" s="410">
        <v>9.775</v>
      </c>
      <c r="F39" s="403">
        <v>205.275</v>
      </c>
      <c r="G39" s="403">
        <f t="shared" si="0"/>
        <v>205.275</v>
      </c>
      <c r="H39" s="404"/>
      <c r="I39" s="404"/>
      <c r="J39" s="514">
        <v>205.275</v>
      </c>
    </row>
    <row r="40" spans="1:10" s="17" customFormat="1" ht="12.75">
      <c r="A40" s="113">
        <v>223</v>
      </c>
      <c r="B40" s="384" t="s">
        <v>169</v>
      </c>
      <c r="C40" s="112" t="s">
        <v>199</v>
      </c>
      <c r="D40" s="427">
        <v>10</v>
      </c>
      <c r="E40" s="410">
        <v>138</v>
      </c>
      <c r="F40" s="403">
        <v>1380</v>
      </c>
      <c r="G40" s="403">
        <f t="shared" si="0"/>
        <v>1380</v>
      </c>
      <c r="H40" s="404"/>
      <c r="I40" s="404"/>
      <c r="J40" s="514">
        <v>1380</v>
      </c>
    </row>
    <row r="41" spans="1:10" s="17" customFormat="1" ht="12.75">
      <c r="A41" s="19" t="s">
        <v>200</v>
      </c>
      <c r="B41" s="386"/>
      <c r="C41" s="16"/>
      <c r="D41" s="428"/>
      <c r="E41" s="412"/>
      <c r="F41" s="407">
        <v>2269.525</v>
      </c>
      <c r="G41" s="407"/>
      <c r="H41" s="404"/>
      <c r="I41" s="404"/>
      <c r="J41" s="517">
        <v>2269.525</v>
      </c>
    </row>
    <row r="42" spans="1:10" s="17" customFormat="1" ht="12.75">
      <c r="A42" s="113">
        <v>231</v>
      </c>
      <c r="B42" s="384" t="s">
        <v>201</v>
      </c>
      <c r="C42" s="112" t="s">
        <v>202</v>
      </c>
      <c r="D42" s="427">
        <v>521</v>
      </c>
      <c r="E42" s="410">
        <v>21.85</v>
      </c>
      <c r="F42" s="403">
        <v>11383.85</v>
      </c>
      <c r="G42" s="403">
        <f t="shared" si="0"/>
        <v>11383.85</v>
      </c>
      <c r="H42" s="404"/>
      <c r="I42" s="404"/>
      <c r="J42" s="514">
        <v>11383.85</v>
      </c>
    </row>
    <row r="43" spans="1:10" s="17" customFormat="1" ht="12.75">
      <c r="A43" s="113">
        <v>231</v>
      </c>
      <c r="B43" s="384" t="s">
        <v>201</v>
      </c>
      <c r="C43" s="112" t="s">
        <v>203</v>
      </c>
      <c r="D43" s="427">
        <v>273</v>
      </c>
      <c r="E43" s="410">
        <v>25.3</v>
      </c>
      <c r="F43" s="403">
        <v>6906.9</v>
      </c>
      <c r="G43" s="403">
        <f aca="true" t="shared" si="1" ref="G43:G71">+F43</f>
        <v>6906.9</v>
      </c>
      <c r="H43" s="404"/>
      <c r="I43" s="404"/>
      <c r="J43" s="514">
        <v>6906.9</v>
      </c>
    </row>
    <row r="44" spans="1:10" s="17" customFormat="1" ht="12.75">
      <c r="A44" s="113">
        <v>231</v>
      </c>
      <c r="B44" s="384" t="s">
        <v>169</v>
      </c>
      <c r="C44" s="112" t="s">
        <v>204</v>
      </c>
      <c r="D44" s="427">
        <v>196</v>
      </c>
      <c r="E44" s="410">
        <v>8.05</v>
      </c>
      <c r="F44" s="403">
        <v>1577.8</v>
      </c>
      <c r="G44" s="403">
        <f t="shared" si="1"/>
        <v>1577.8</v>
      </c>
      <c r="H44" s="404"/>
      <c r="I44" s="404"/>
      <c r="J44" s="514">
        <v>1577.8</v>
      </c>
    </row>
    <row r="45" spans="1:10" s="17" customFormat="1" ht="12.75">
      <c r="A45" s="114">
        <v>231</v>
      </c>
      <c r="B45" s="389" t="s">
        <v>169</v>
      </c>
      <c r="C45" s="112" t="s">
        <v>205</v>
      </c>
      <c r="D45" s="427">
        <v>20</v>
      </c>
      <c r="E45" s="410">
        <v>112.7</v>
      </c>
      <c r="F45" s="403">
        <v>2254</v>
      </c>
      <c r="G45" s="403">
        <f t="shared" si="1"/>
        <v>2254</v>
      </c>
      <c r="H45" s="404"/>
      <c r="I45" s="404"/>
      <c r="J45" s="514">
        <v>2254</v>
      </c>
    </row>
    <row r="46" spans="1:10" s="17" customFormat="1" ht="12.75">
      <c r="A46" s="114">
        <v>231</v>
      </c>
      <c r="B46" s="389" t="s">
        <v>206</v>
      </c>
      <c r="C46" s="112" t="s">
        <v>207</v>
      </c>
      <c r="D46" s="427">
        <v>10</v>
      </c>
      <c r="E46" s="410">
        <v>10.7525</v>
      </c>
      <c r="F46" s="403">
        <v>107.525</v>
      </c>
      <c r="G46" s="403">
        <f t="shared" si="1"/>
        <v>107.525</v>
      </c>
      <c r="H46" s="404"/>
      <c r="I46" s="404"/>
      <c r="J46" s="514">
        <v>107.525</v>
      </c>
    </row>
    <row r="47" spans="1:10" s="17" customFormat="1" ht="24">
      <c r="A47" s="114">
        <v>231</v>
      </c>
      <c r="B47" s="389" t="s">
        <v>169</v>
      </c>
      <c r="C47" s="112" t="s">
        <v>208</v>
      </c>
      <c r="D47" s="427">
        <v>1</v>
      </c>
      <c r="E47" s="410">
        <v>373.75</v>
      </c>
      <c r="F47" s="403">
        <v>373.75</v>
      </c>
      <c r="G47" s="403">
        <f t="shared" si="1"/>
        <v>373.75</v>
      </c>
      <c r="H47" s="404"/>
      <c r="I47" s="404"/>
      <c r="J47" s="514">
        <v>373.75</v>
      </c>
    </row>
    <row r="48" spans="1:10" s="17" customFormat="1" ht="12.75">
      <c r="A48" s="18" t="s">
        <v>209</v>
      </c>
      <c r="B48" s="125"/>
      <c r="C48" s="16"/>
      <c r="D48" s="428"/>
      <c r="E48" s="412"/>
      <c r="F48" s="412">
        <v>22603.825</v>
      </c>
      <c r="G48" s="412"/>
      <c r="H48" s="404"/>
      <c r="I48" s="404"/>
      <c r="J48" s="517">
        <v>22603.825</v>
      </c>
    </row>
    <row r="49" spans="1:10" s="17" customFormat="1" ht="12.75">
      <c r="A49" s="114">
        <v>233</v>
      </c>
      <c r="B49" s="389" t="s">
        <v>169</v>
      </c>
      <c r="C49" s="112" t="s">
        <v>214</v>
      </c>
      <c r="D49" s="427">
        <v>163</v>
      </c>
      <c r="E49" s="410">
        <v>2.3</v>
      </c>
      <c r="F49" s="403">
        <v>374.9</v>
      </c>
      <c r="G49" s="403">
        <f t="shared" si="1"/>
        <v>374.9</v>
      </c>
      <c r="H49" s="404"/>
      <c r="I49" s="404"/>
      <c r="J49" s="514">
        <v>374.9</v>
      </c>
    </row>
    <row r="50" spans="1:10" s="17" customFormat="1" ht="12.75">
      <c r="A50" s="18" t="s">
        <v>228</v>
      </c>
      <c r="B50" s="125"/>
      <c r="C50" s="16"/>
      <c r="D50" s="428"/>
      <c r="E50" s="412"/>
      <c r="F50" s="407">
        <v>374.9</v>
      </c>
      <c r="G50" s="407"/>
      <c r="H50" s="404"/>
      <c r="I50" s="404"/>
      <c r="J50" s="517">
        <v>374.9</v>
      </c>
    </row>
    <row r="51" spans="1:10" s="17" customFormat="1" ht="12.75">
      <c r="A51" s="113">
        <v>234</v>
      </c>
      <c r="B51" s="384" t="s">
        <v>229</v>
      </c>
      <c r="C51" s="112" t="s">
        <v>230</v>
      </c>
      <c r="D51" s="427">
        <v>60</v>
      </c>
      <c r="E51" s="410">
        <v>4.3125</v>
      </c>
      <c r="F51" s="403">
        <v>258.75</v>
      </c>
      <c r="G51" s="403">
        <f t="shared" si="1"/>
        <v>258.75</v>
      </c>
      <c r="H51" s="404"/>
      <c r="I51" s="404"/>
      <c r="J51" s="514">
        <v>258.75</v>
      </c>
    </row>
    <row r="52" spans="1:10" s="17" customFormat="1" ht="12.75">
      <c r="A52" s="113">
        <v>234</v>
      </c>
      <c r="B52" s="384" t="s">
        <v>169</v>
      </c>
      <c r="C52" s="112" t="s">
        <v>231</v>
      </c>
      <c r="D52" s="427">
        <v>105</v>
      </c>
      <c r="E52" s="410">
        <v>3.4844999999999997</v>
      </c>
      <c r="F52" s="403">
        <v>365.8725</v>
      </c>
      <c r="G52" s="403">
        <f t="shared" si="1"/>
        <v>365.8725</v>
      </c>
      <c r="H52" s="404"/>
      <c r="I52" s="404"/>
      <c r="J52" s="514">
        <v>365.8725</v>
      </c>
    </row>
    <row r="53" spans="1:10" s="17" customFormat="1" ht="12.75">
      <c r="A53" s="113">
        <v>234</v>
      </c>
      <c r="B53" s="384" t="s">
        <v>169</v>
      </c>
      <c r="C53" s="112" t="s">
        <v>232</v>
      </c>
      <c r="D53" s="427">
        <v>65</v>
      </c>
      <c r="E53" s="410">
        <v>3.795</v>
      </c>
      <c r="F53" s="403">
        <v>246.675</v>
      </c>
      <c r="G53" s="403">
        <f t="shared" si="1"/>
        <v>246.675</v>
      </c>
      <c r="H53" s="404"/>
      <c r="I53" s="404"/>
      <c r="J53" s="514">
        <v>246.675</v>
      </c>
    </row>
    <row r="54" spans="1:10" s="17" customFormat="1" ht="12.75">
      <c r="A54" s="113">
        <v>234</v>
      </c>
      <c r="B54" s="384" t="s">
        <v>233</v>
      </c>
      <c r="C54" s="112" t="s">
        <v>234</v>
      </c>
      <c r="D54" s="427">
        <v>395</v>
      </c>
      <c r="E54" s="410">
        <v>1.495</v>
      </c>
      <c r="F54" s="403">
        <v>590.525</v>
      </c>
      <c r="G54" s="403">
        <f t="shared" si="1"/>
        <v>590.525</v>
      </c>
      <c r="H54" s="404"/>
      <c r="I54" s="404"/>
      <c r="J54" s="514">
        <v>590.525</v>
      </c>
    </row>
    <row r="55" spans="1:10" s="17" customFormat="1" ht="12.75">
      <c r="A55" s="113">
        <v>234</v>
      </c>
      <c r="B55" s="384" t="s">
        <v>235</v>
      </c>
      <c r="C55" s="112" t="s">
        <v>236</v>
      </c>
      <c r="D55" s="427">
        <v>190</v>
      </c>
      <c r="E55" s="410">
        <v>5.75</v>
      </c>
      <c r="F55" s="403">
        <v>1092.5</v>
      </c>
      <c r="G55" s="403">
        <f t="shared" si="1"/>
        <v>1092.5</v>
      </c>
      <c r="H55" s="404"/>
      <c r="I55" s="404"/>
      <c r="J55" s="514">
        <v>1092.5</v>
      </c>
    </row>
    <row r="56" spans="1:10" s="17" customFormat="1" ht="12.75">
      <c r="A56" s="113">
        <v>234</v>
      </c>
      <c r="B56" s="384" t="s">
        <v>237</v>
      </c>
      <c r="C56" s="112" t="s">
        <v>238</v>
      </c>
      <c r="D56" s="427">
        <v>102</v>
      </c>
      <c r="E56" s="410">
        <v>3.45</v>
      </c>
      <c r="F56" s="403">
        <v>351.9</v>
      </c>
      <c r="G56" s="403">
        <f t="shared" si="1"/>
        <v>351.9</v>
      </c>
      <c r="H56" s="404"/>
      <c r="I56" s="404"/>
      <c r="J56" s="514">
        <v>351.9</v>
      </c>
    </row>
    <row r="57" spans="1:10" s="17" customFormat="1" ht="12.75">
      <c r="A57" s="113">
        <v>234</v>
      </c>
      <c r="B57" s="384" t="s">
        <v>239</v>
      </c>
      <c r="C57" s="112" t="s">
        <v>240</v>
      </c>
      <c r="D57" s="427">
        <v>2</v>
      </c>
      <c r="E57" s="410">
        <v>88.55</v>
      </c>
      <c r="F57" s="403">
        <v>177.1</v>
      </c>
      <c r="G57" s="403">
        <f t="shared" si="1"/>
        <v>177.1</v>
      </c>
      <c r="H57" s="404"/>
      <c r="I57" s="404"/>
      <c r="J57" s="514">
        <v>177.1</v>
      </c>
    </row>
    <row r="58" spans="1:10" s="17" customFormat="1" ht="12.75">
      <c r="A58" s="113">
        <v>234</v>
      </c>
      <c r="B58" s="389" t="s">
        <v>239</v>
      </c>
      <c r="C58" s="112" t="s">
        <v>242</v>
      </c>
      <c r="D58" s="427">
        <v>10</v>
      </c>
      <c r="E58" s="410">
        <v>105.8</v>
      </c>
      <c r="F58" s="403">
        <v>1058</v>
      </c>
      <c r="G58" s="403">
        <f t="shared" si="1"/>
        <v>1058</v>
      </c>
      <c r="H58" s="404"/>
      <c r="I58" s="404"/>
      <c r="J58" s="514">
        <v>1058</v>
      </c>
    </row>
    <row r="59" spans="1:10" s="17" customFormat="1" ht="12.75">
      <c r="A59" s="113">
        <v>234</v>
      </c>
      <c r="B59" s="384" t="s">
        <v>246</v>
      </c>
      <c r="C59" s="112" t="s">
        <v>247</v>
      </c>
      <c r="D59" s="427">
        <v>119</v>
      </c>
      <c r="E59" s="410">
        <v>35</v>
      </c>
      <c r="F59" s="403">
        <v>4165</v>
      </c>
      <c r="G59" s="403">
        <f t="shared" si="1"/>
        <v>4165</v>
      </c>
      <c r="H59" s="404"/>
      <c r="I59" s="404"/>
      <c r="J59" s="514">
        <v>4165</v>
      </c>
    </row>
    <row r="60" spans="1:10" s="17" customFormat="1" ht="12.75">
      <c r="A60" s="113">
        <v>234</v>
      </c>
      <c r="B60" s="384" t="s">
        <v>248</v>
      </c>
      <c r="C60" s="112" t="s">
        <v>249</v>
      </c>
      <c r="D60" s="427">
        <v>30</v>
      </c>
      <c r="E60" s="410">
        <v>40.25</v>
      </c>
      <c r="F60" s="403">
        <v>1207.5</v>
      </c>
      <c r="G60" s="403">
        <f t="shared" si="1"/>
        <v>1207.5</v>
      </c>
      <c r="H60" s="404"/>
      <c r="I60" s="404"/>
      <c r="J60" s="514">
        <v>1207.5</v>
      </c>
    </row>
    <row r="61" spans="1:10" s="17" customFormat="1" ht="12.75">
      <c r="A61" s="113">
        <v>234</v>
      </c>
      <c r="B61" s="384" t="s">
        <v>248</v>
      </c>
      <c r="C61" s="112" t="s">
        <v>250</v>
      </c>
      <c r="D61" s="427">
        <v>16</v>
      </c>
      <c r="E61" s="410">
        <v>46</v>
      </c>
      <c r="F61" s="403">
        <v>736</v>
      </c>
      <c r="G61" s="403">
        <f t="shared" si="1"/>
        <v>736</v>
      </c>
      <c r="H61" s="404"/>
      <c r="I61" s="404"/>
      <c r="J61" s="514">
        <v>736</v>
      </c>
    </row>
    <row r="62" spans="1:10" s="17" customFormat="1" ht="12.75">
      <c r="A62" s="113">
        <v>234</v>
      </c>
      <c r="B62" s="384" t="s">
        <v>246</v>
      </c>
      <c r="C62" s="112" t="s">
        <v>251</v>
      </c>
      <c r="D62" s="427">
        <v>113</v>
      </c>
      <c r="E62" s="410">
        <v>39</v>
      </c>
      <c r="F62" s="403">
        <v>4407</v>
      </c>
      <c r="G62" s="403">
        <f t="shared" si="1"/>
        <v>4407</v>
      </c>
      <c r="H62" s="404"/>
      <c r="I62" s="404"/>
      <c r="J62" s="514">
        <v>4407</v>
      </c>
    </row>
    <row r="63" spans="1:10" s="17" customFormat="1" ht="12.75">
      <c r="A63" s="18" t="s">
        <v>252</v>
      </c>
      <c r="B63" s="125"/>
      <c r="C63" s="16"/>
      <c r="D63" s="428"/>
      <c r="E63" s="412"/>
      <c r="F63" s="407">
        <v>14656.8225</v>
      </c>
      <c r="G63" s="407"/>
      <c r="H63" s="404"/>
      <c r="I63" s="404"/>
      <c r="J63" s="517">
        <v>14656.8225</v>
      </c>
    </row>
    <row r="64" spans="1:10" s="17" customFormat="1" ht="12.75">
      <c r="A64" s="113">
        <v>244</v>
      </c>
      <c r="B64" s="384" t="s">
        <v>169</v>
      </c>
      <c r="C64" s="112" t="s">
        <v>256</v>
      </c>
      <c r="D64" s="427">
        <v>38</v>
      </c>
      <c r="E64" s="410">
        <v>300</v>
      </c>
      <c r="F64" s="403">
        <v>11400</v>
      </c>
      <c r="G64" s="403">
        <f t="shared" si="1"/>
        <v>11400</v>
      </c>
      <c r="H64" s="404"/>
      <c r="I64" s="404"/>
      <c r="J64" s="514">
        <v>11400</v>
      </c>
    </row>
    <row r="65" spans="1:10" s="17" customFormat="1" ht="12.75">
      <c r="A65" s="113">
        <v>244</v>
      </c>
      <c r="B65" s="384" t="s">
        <v>169</v>
      </c>
      <c r="C65" s="112" t="s">
        <v>257</v>
      </c>
      <c r="D65" s="427">
        <v>13</v>
      </c>
      <c r="E65" s="410">
        <v>805</v>
      </c>
      <c r="F65" s="403">
        <v>10465</v>
      </c>
      <c r="G65" s="403">
        <f t="shared" si="1"/>
        <v>10465</v>
      </c>
      <c r="H65" s="404"/>
      <c r="I65" s="404"/>
      <c r="J65" s="514">
        <v>10465</v>
      </c>
    </row>
    <row r="66" spans="1:10" s="17" customFormat="1" ht="12.75">
      <c r="A66" s="113">
        <v>244</v>
      </c>
      <c r="B66" s="384" t="s">
        <v>169</v>
      </c>
      <c r="C66" s="112" t="s">
        <v>258</v>
      </c>
      <c r="D66" s="427">
        <v>2</v>
      </c>
      <c r="E66" s="410">
        <v>1380</v>
      </c>
      <c r="F66" s="403">
        <v>2760</v>
      </c>
      <c r="G66" s="403">
        <f t="shared" si="1"/>
        <v>2760</v>
      </c>
      <c r="H66" s="404"/>
      <c r="I66" s="404"/>
      <c r="J66" s="514">
        <v>2760</v>
      </c>
    </row>
    <row r="67" spans="1:10" s="17" customFormat="1" ht="12.75">
      <c r="A67" s="21" t="s">
        <v>259</v>
      </c>
      <c r="B67" s="386"/>
      <c r="C67" s="16"/>
      <c r="D67" s="428"/>
      <c r="E67" s="412"/>
      <c r="F67" s="412">
        <v>24625</v>
      </c>
      <c r="G67" s="412"/>
      <c r="H67" s="404"/>
      <c r="I67" s="404"/>
      <c r="J67" s="517">
        <v>24625</v>
      </c>
    </row>
    <row r="68" spans="1:10" s="17" customFormat="1" ht="12.75">
      <c r="A68" s="115">
        <v>254</v>
      </c>
      <c r="B68" s="390" t="s">
        <v>260</v>
      </c>
      <c r="C68" s="391" t="s">
        <v>261</v>
      </c>
      <c r="D68" s="427">
        <v>7</v>
      </c>
      <c r="E68" s="410">
        <v>540.5</v>
      </c>
      <c r="F68" s="403">
        <v>3783.5</v>
      </c>
      <c r="G68" s="403">
        <f t="shared" si="1"/>
        <v>3783.5</v>
      </c>
      <c r="H68" s="404"/>
      <c r="I68" s="404"/>
      <c r="J68" s="514">
        <v>3783.5</v>
      </c>
    </row>
    <row r="69" spans="1:10" s="17" customFormat="1" ht="12.75">
      <c r="A69" s="115">
        <v>254</v>
      </c>
      <c r="B69" s="390" t="s">
        <v>166</v>
      </c>
      <c r="C69" s="391" t="s">
        <v>262</v>
      </c>
      <c r="D69" s="427">
        <v>321</v>
      </c>
      <c r="E69" s="410">
        <v>69</v>
      </c>
      <c r="F69" s="403">
        <v>22149</v>
      </c>
      <c r="G69" s="403">
        <f t="shared" si="1"/>
        <v>22149</v>
      </c>
      <c r="H69" s="404"/>
      <c r="I69" s="404"/>
      <c r="J69" s="514">
        <v>22149</v>
      </c>
    </row>
    <row r="70" spans="1:10" s="17" customFormat="1" ht="12.75">
      <c r="A70" s="115">
        <v>254</v>
      </c>
      <c r="B70" s="390" t="s">
        <v>166</v>
      </c>
      <c r="C70" s="391" t="s">
        <v>263</v>
      </c>
      <c r="D70" s="427">
        <v>59</v>
      </c>
      <c r="E70" s="410">
        <v>17.25</v>
      </c>
      <c r="F70" s="403">
        <v>1017.75</v>
      </c>
      <c r="G70" s="403">
        <f t="shared" si="1"/>
        <v>1017.75</v>
      </c>
      <c r="H70" s="404"/>
      <c r="I70" s="404"/>
      <c r="J70" s="514">
        <v>1017.75</v>
      </c>
    </row>
    <row r="71" spans="1:10" s="17" customFormat="1" ht="12.75">
      <c r="A71" s="113">
        <v>254</v>
      </c>
      <c r="B71" s="384" t="s">
        <v>166</v>
      </c>
      <c r="C71" s="112" t="s">
        <v>265</v>
      </c>
      <c r="D71" s="427">
        <v>278</v>
      </c>
      <c r="E71" s="410">
        <v>25.3</v>
      </c>
      <c r="F71" s="403">
        <v>7033.4</v>
      </c>
      <c r="G71" s="403">
        <f t="shared" si="1"/>
        <v>7033.4</v>
      </c>
      <c r="H71" s="404"/>
      <c r="I71" s="404"/>
      <c r="J71" s="514">
        <v>7033.4</v>
      </c>
    </row>
    <row r="72" spans="1:10" s="17" customFormat="1" ht="12.75">
      <c r="A72" s="18" t="s">
        <v>266</v>
      </c>
      <c r="B72" s="125"/>
      <c r="C72" s="16"/>
      <c r="D72" s="428"/>
      <c r="E72" s="412"/>
      <c r="F72" s="407">
        <v>33983.65</v>
      </c>
      <c r="G72" s="407"/>
      <c r="H72" s="404"/>
      <c r="I72" s="404"/>
      <c r="J72" s="517">
        <v>33983.65</v>
      </c>
    </row>
    <row r="73" spans="1:10" s="17" customFormat="1" ht="12.75">
      <c r="A73" s="113">
        <v>255</v>
      </c>
      <c r="B73" s="384" t="s">
        <v>169</v>
      </c>
      <c r="C73" s="112" t="s">
        <v>267</v>
      </c>
      <c r="D73" s="427">
        <v>344</v>
      </c>
      <c r="E73" s="410">
        <v>18.4</v>
      </c>
      <c r="F73" s="403">
        <v>6329.6</v>
      </c>
      <c r="G73" s="403">
        <f aca="true" t="shared" si="2" ref="G73:G104">+F73</f>
        <v>6329.6</v>
      </c>
      <c r="H73" s="404"/>
      <c r="I73" s="404"/>
      <c r="J73" s="514">
        <v>6329.6</v>
      </c>
    </row>
    <row r="74" spans="1:10" s="17" customFormat="1" ht="12.75">
      <c r="A74" s="113">
        <v>255</v>
      </c>
      <c r="B74" s="384" t="s">
        <v>260</v>
      </c>
      <c r="C74" s="112" t="s">
        <v>268</v>
      </c>
      <c r="D74" s="427">
        <v>43</v>
      </c>
      <c r="E74" s="435">
        <v>90.69767441860465</v>
      </c>
      <c r="F74" s="403">
        <v>3900</v>
      </c>
      <c r="G74" s="403">
        <f t="shared" si="2"/>
        <v>3900</v>
      </c>
      <c r="H74" s="404"/>
      <c r="I74" s="404"/>
      <c r="J74" s="514">
        <v>3900</v>
      </c>
    </row>
    <row r="75" spans="1:10" s="17" customFormat="1" ht="12.75">
      <c r="A75" s="113">
        <v>255</v>
      </c>
      <c r="B75" s="384" t="s">
        <v>260</v>
      </c>
      <c r="C75" s="112" t="s">
        <v>269</v>
      </c>
      <c r="D75" s="427">
        <v>33</v>
      </c>
      <c r="E75" s="435">
        <v>90.9090909090909</v>
      </c>
      <c r="F75" s="403">
        <v>3000</v>
      </c>
      <c r="G75" s="403">
        <f t="shared" si="2"/>
        <v>3000</v>
      </c>
      <c r="H75" s="404"/>
      <c r="I75" s="404"/>
      <c r="J75" s="514">
        <v>3000</v>
      </c>
    </row>
    <row r="76" spans="1:10" s="17" customFormat="1" ht="12.75">
      <c r="A76" s="113">
        <v>255</v>
      </c>
      <c r="B76" s="384" t="s">
        <v>260</v>
      </c>
      <c r="C76" s="112" t="s">
        <v>270</v>
      </c>
      <c r="D76" s="427">
        <v>77</v>
      </c>
      <c r="E76" s="435">
        <v>51.948</v>
      </c>
      <c r="F76" s="403">
        <v>3999.996</v>
      </c>
      <c r="G76" s="403">
        <f t="shared" si="2"/>
        <v>3999.996</v>
      </c>
      <c r="H76" s="404"/>
      <c r="I76" s="404"/>
      <c r="J76" s="514">
        <v>3999.996</v>
      </c>
    </row>
    <row r="77" spans="1:10" s="17" customFormat="1" ht="12.75">
      <c r="A77" s="18" t="s">
        <v>272</v>
      </c>
      <c r="B77" s="125"/>
      <c r="C77" s="16"/>
      <c r="D77" s="428"/>
      <c r="E77" s="412"/>
      <c r="F77" s="407">
        <v>17229.595999999998</v>
      </c>
      <c r="G77" s="407"/>
      <c r="H77" s="404"/>
      <c r="I77" s="404"/>
      <c r="J77" s="517">
        <v>17229.595999999998</v>
      </c>
    </row>
    <row r="78" spans="1:10" s="17" customFormat="1" ht="12.75">
      <c r="A78" s="113">
        <v>256</v>
      </c>
      <c r="B78" s="384" t="s">
        <v>260</v>
      </c>
      <c r="C78" s="112" t="s">
        <v>273</v>
      </c>
      <c r="D78" s="427">
        <v>17211</v>
      </c>
      <c r="E78" s="410">
        <v>4.6</v>
      </c>
      <c r="F78" s="403">
        <v>79170.6</v>
      </c>
      <c r="G78" s="403">
        <f t="shared" si="2"/>
        <v>79170.6</v>
      </c>
      <c r="H78" s="404"/>
      <c r="I78" s="404"/>
      <c r="J78" s="514">
        <v>79170.6</v>
      </c>
    </row>
    <row r="79" spans="1:10" s="17" customFormat="1" ht="12.75">
      <c r="A79" s="113">
        <v>256</v>
      </c>
      <c r="B79" s="384" t="s">
        <v>260</v>
      </c>
      <c r="C79" s="112" t="s">
        <v>274</v>
      </c>
      <c r="D79" s="427">
        <v>244</v>
      </c>
      <c r="E79" s="410">
        <v>46</v>
      </c>
      <c r="F79" s="403">
        <v>11224</v>
      </c>
      <c r="G79" s="403">
        <f t="shared" si="2"/>
        <v>11224</v>
      </c>
      <c r="H79" s="404"/>
      <c r="I79" s="404"/>
      <c r="J79" s="514">
        <v>11224</v>
      </c>
    </row>
    <row r="80" spans="1:10" s="17" customFormat="1" ht="12.75">
      <c r="A80" s="18" t="s">
        <v>275</v>
      </c>
      <c r="B80" s="125"/>
      <c r="C80" s="16"/>
      <c r="D80" s="428"/>
      <c r="E80" s="412"/>
      <c r="F80" s="407">
        <v>90394.6</v>
      </c>
      <c r="G80" s="407"/>
      <c r="H80" s="404"/>
      <c r="I80" s="404"/>
      <c r="J80" s="517">
        <v>90394.6</v>
      </c>
    </row>
    <row r="81" spans="1:10" s="17" customFormat="1" ht="12.75">
      <c r="A81" s="113">
        <v>258</v>
      </c>
      <c r="B81" s="384" t="s">
        <v>169</v>
      </c>
      <c r="C81" s="112" t="s">
        <v>276</v>
      </c>
      <c r="D81" s="427">
        <v>3</v>
      </c>
      <c r="E81" s="435">
        <v>283.3333333333333</v>
      </c>
      <c r="F81" s="403">
        <v>850</v>
      </c>
      <c r="G81" s="403">
        <f t="shared" si="2"/>
        <v>850</v>
      </c>
      <c r="H81" s="404"/>
      <c r="I81" s="404"/>
      <c r="J81" s="514">
        <v>850</v>
      </c>
    </row>
    <row r="82" spans="1:10" s="17" customFormat="1" ht="12.75">
      <c r="A82" s="113">
        <v>258</v>
      </c>
      <c r="B82" s="384" t="s">
        <v>169</v>
      </c>
      <c r="C82" s="112" t="s">
        <v>277</v>
      </c>
      <c r="D82" s="427">
        <v>1</v>
      </c>
      <c r="E82" s="435">
        <v>100</v>
      </c>
      <c r="F82" s="403">
        <v>100</v>
      </c>
      <c r="G82" s="403">
        <f t="shared" si="2"/>
        <v>100</v>
      </c>
      <c r="H82" s="404"/>
      <c r="I82" s="404"/>
      <c r="J82" s="514">
        <v>100</v>
      </c>
    </row>
    <row r="83" spans="1:10" s="17" customFormat="1" ht="12.75">
      <c r="A83" s="113">
        <v>258</v>
      </c>
      <c r="B83" s="384" t="s">
        <v>169</v>
      </c>
      <c r="C83" s="112" t="s">
        <v>278</v>
      </c>
      <c r="D83" s="427">
        <v>3</v>
      </c>
      <c r="E83" s="435">
        <v>533.3333333333334</v>
      </c>
      <c r="F83" s="403">
        <v>1600</v>
      </c>
      <c r="G83" s="403">
        <f t="shared" si="2"/>
        <v>1600</v>
      </c>
      <c r="H83" s="404"/>
      <c r="I83" s="404"/>
      <c r="J83" s="514">
        <v>1600</v>
      </c>
    </row>
    <row r="84" spans="1:10" s="17" customFormat="1" ht="12.75">
      <c r="A84" s="113">
        <v>258</v>
      </c>
      <c r="B84" s="384" t="s">
        <v>169</v>
      </c>
      <c r="C84" s="112" t="s">
        <v>279</v>
      </c>
      <c r="D84" s="427">
        <v>1</v>
      </c>
      <c r="E84" s="435">
        <v>600</v>
      </c>
      <c r="F84" s="403">
        <v>600</v>
      </c>
      <c r="G84" s="403">
        <f t="shared" si="2"/>
        <v>600</v>
      </c>
      <c r="H84" s="404"/>
      <c r="I84" s="404"/>
      <c r="J84" s="514">
        <v>600</v>
      </c>
    </row>
    <row r="85" spans="1:10" s="17" customFormat="1" ht="12.75">
      <c r="A85" s="113">
        <v>258</v>
      </c>
      <c r="B85" s="384" t="s">
        <v>169</v>
      </c>
      <c r="C85" s="112" t="s">
        <v>283</v>
      </c>
      <c r="D85" s="427">
        <v>1</v>
      </c>
      <c r="E85" s="435">
        <v>700</v>
      </c>
      <c r="F85" s="403">
        <v>700</v>
      </c>
      <c r="G85" s="403">
        <f t="shared" si="2"/>
        <v>700</v>
      </c>
      <c r="H85" s="404"/>
      <c r="I85" s="404"/>
      <c r="J85" s="514">
        <v>700</v>
      </c>
    </row>
    <row r="86" spans="1:10" s="17" customFormat="1" ht="12.75">
      <c r="A86" s="21" t="s">
        <v>284</v>
      </c>
      <c r="B86" s="125"/>
      <c r="C86" s="16"/>
      <c r="D86" s="428"/>
      <c r="E86" s="412"/>
      <c r="F86" s="412">
        <v>3850</v>
      </c>
      <c r="G86" s="412"/>
      <c r="H86" s="404"/>
      <c r="I86" s="404"/>
      <c r="J86" s="517">
        <v>3850</v>
      </c>
    </row>
    <row r="87" spans="1:10" s="17" customFormat="1" ht="12.75">
      <c r="A87" s="113">
        <v>275</v>
      </c>
      <c r="B87" s="384" t="s">
        <v>285</v>
      </c>
      <c r="C87" s="112" t="s">
        <v>286</v>
      </c>
      <c r="D87" s="427">
        <v>12</v>
      </c>
      <c r="E87" s="410">
        <v>8.05</v>
      </c>
      <c r="F87" s="403">
        <v>96.6</v>
      </c>
      <c r="G87" s="403">
        <f t="shared" si="2"/>
        <v>96.6</v>
      </c>
      <c r="H87" s="404"/>
      <c r="I87" s="404"/>
      <c r="J87" s="514">
        <v>96.6</v>
      </c>
    </row>
    <row r="88" spans="1:10" s="17" customFormat="1" ht="12.75">
      <c r="A88" s="113">
        <v>275</v>
      </c>
      <c r="B88" s="384" t="s">
        <v>285</v>
      </c>
      <c r="C88" s="112" t="s">
        <v>287</v>
      </c>
      <c r="D88" s="427">
        <v>41</v>
      </c>
      <c r="E88" s="410">
        <v>8.625</v>
      </c>
      <c r="F88" s="403">
        <v>353.625</v>
      </c>
      <c r="G88" s="403">
        <f t="shared" si="2"/>
        <v>353.625</v>
      </c>
      <c r="H88" s="404"/>
      <c r="I88" s="404"/>
      <c r="J88" s="514">
        <v>353.625</v>
      </c>
    </row>
    <row r="89" spans="1:10" s="17" customFormat="1" ht="12.75">
      <c r="A89" s="113">
        <v>275</v>
      </c>
      <c r="B89" s="384" t="s">
        <v>285</v>
      </c>
      <c r="C89" s="112" t="s">
        <v>288</v>
      </c>
      <c r="D89" s="427">
        <v>8</v>
      </c>
      <c r="E89" s="410">
        <v>14.95</v>
      </c>
      <c r="F89" s="403">
        <v>119.6</v>
      </c>
      <c r="G89" s="403">
        <f t="shared" si="2"/>
        <v>119.6</v>
      </c>
      <c r="H89" s="404"/>
      <c r="I89" s="404"/>
      <c r="J89" s="514">
        <v>119.6</v>
      </c>
    </row>
    <row r="90" spans="1:10" s="17" customFormat="1" ht="12.75">
      <c r="A90" s="113">
        <v>275</v>
      </c>
      <c r="B90" s="384" t="s">
        <v>169</v>
      </c>
      <c r="C90" s="112" t="s">
        <v>289</v>
      </c>
      <c r="D90" s="427">
        <v>27</v>
      </c>
      <c r="E90" s="410">
        <v>132.25</v>
      </c>
      <c r="F90" s="403">
        <v>3570.75</v>
      </c>
      <c r="G90" s="403">
        <f t="shared" si="2"/>
        <v>3570.75</v>
      </c>
      <c r="H90" s="404"/>
      <c r="I90" s="404"/>
      <c r="J90" s="514">
        <v>3570.75</v>
      </c>
    </row>
    <row r="91" spans="1:10" s="17" customFormat="1" ht="12.75">
      <c r="A91" s="113">
        <v>275</v>
      </c>
      <c r="B91" s="384" t="s">
        <v>169</v>
      </c>
      <c r="C91" s="112" t="s">
        <v>290</v>
      </c>
      <c r="D91" s="427">
        <v>8</v>
      </c>
      <c r="E91" s="410">
        <v>102.35</v>
      </c>
      <c r="F91" s="403">
        <v>818.8</v>
      </c>
      <c r="G91" s="403">
        <f t="shared" si="2"/>
        <v>818.8</v>
      </c>
      <c r="H91" s="404"/>
      <c r="I91" s="404"/>
      <c r="J91" s="514">
        <v>818.8</v>
      </c>
    </row>
    <row r="92" spans="1:10" s="17" customFormat="1" ht="12.75">
      <c r="A92" s="113">
        <v>275</v>
      </c>
      <c r="B92" s="384" t="s">
        <v>285</v>
      </c>
      <c r="C92" s="112" t="s">
        <v>291</v>
      </c>
      <c r="D92" s="427">
        <v>15</v>
      </c>
      <c r="E92" s="410">
        <v>11.5</v>
      </c>
      <c r="F92" s="403">
        <v>172.5</v>
      </c>
      <c r="G92" s="403">
        <f t="shared" si="2"/>
        <v>172.5</v>
      </c>
      <c r="H92" s="404"/>
      <c r="I92" s="404"/>
      <c r="J92" s="514">
        <v>172.5</v>
      </c>
    </row>
    <row r="93" spans="1:10" s="17" customFormat="1" ht="12.75">
      <c r="A93" s="113">
        <v>275</v>
      </c>
      <c r="B93" s="384" t="s">
        <v>285</v>
      </c>
      <c r="C93" s="112" t="s">
        <v>292</v>
      </c>
      <c r="D93" s="427">
        <v>5</v>
      </c>
      <c r="E93" s="410">
        <v>4.025</v>
      </c>
      <c r="F93" s="403">
        <v>20.125</v>
      </c>
      <c r="G93" s="403">
        <f t="shared" si="2"/>
        <v>20.125</v>
      </c>
      <c r="H93" s="404"/>
      <c r="I93" s="404"/>
      <c r="J93" s="514">
        <v>20.125</v>
      </c>
    </row>
    <row r="94" spans="1:10" s="17" customFormat="1" ht="12.75">
      <c r="A94" s="21" t="s">
        <v>294</v>
      </c>
      <c r="B94" s="386"/>
      <c r="C94" s="16"/>
      <c r="D94" s="428"/>
      <c r="E94" s="412"/>
      <c r="F94" s="407">
        <v>5152</v>
      </c>
      <c r="G94" s="407"/>
      <c r="H94" s="404"/>
      <c r="I94" s="404"/>
      <c r="J94" s="517">
        <v>5152</v>
      </c>
    </row>
    <row r="95" spans="1:10" s="17" customFormat="1" ht="12.75">
      <c r="A95" s="116">
        <v>279</v>
      </c>
      <c r="B95" s="392" t="s">
        <v>285</v>
      </c>
      <c r="C95" s="117" t="s">
        <v>295</v>
      </c>
      <c r="D95" s="427">
        <v>26</v>
      </c>
      <c r="E95" s="410">
        <v>9.2</v>
      </c>
      <c r="F95" s="414">
        <v>239.2</v>
      </c>
      <c r="G95" s="414">
        <f t="shared" si="2"/>
        <v>239.2</v>
      </c>
      <c r="H95" s="415"/>
      <c r="I95" s="415"/>
      <c r="J95" s="514">
        <v>239.2</v>
      </c>
    </row>
    <row r="96" spans="1:10" s="17" customFormat="1" ht="12.75">
      <c r="A96" s="118">
        <v>279</v>
      </c>
      <c r="B96" s="392" t="s">
        <v>285</v>
      </c>
      <c r="C96" s="117" t="s">
        <v>296</v>
      </c>
      <c r="D96" s="427">
        <v>29</v>
      </c>
      <c r="E96" s="410">
        <v>161</v>
      </c>
      <c r="F96" s="414">
        <v>4669</v>
      </c>
      <c r="G96" s="414">
        <f t="shared" si="2"/>
        <v>4669</v>
      </c>
      <c r="H96" s="415"/>
      <c r="I96" s="415"/>
      <c r="J96" s="514">
        <v>4669</v>
      </c>
    </row>
    <row r="97" spans="1:10" s="17" customFormat="1" ht="12.75">
      <c r="A97" s="26" t="s">
        <v>297</v>
      </c>
      <c r="B97" s="393"/>
      <c r="C97" s="22"/>
      <c r="D97" s="428"/>
      <c r="E97" s="412"/>
      <c r="F97" s="417">
        <v>4908.2</v>
      </c>
      <c r="G97" s="417"/>
      <c r="H97" s="415"/>
      <c r="I97" s="415"/>
      <c r="J97" s="517">
        <v>4908.2</v>
      </c>
    </row>
    <row r="98" spans="1:10" s="17" customFormat="1" ht="12.75">
      <c r="A98" s="113">
        <v>291</v>
      </c>
      <c r="B98" s="384" t="s">
        <v>285</v>
      </c>
      <c r="C98" s="112" t="s">
        <v>298</v>
      </c>
      <c r="D98" s="427">
        <v>120</v>
      </c>
      <c r="E98" s="410">
        <v>6.325</v>
      </c>
      <c r="F98" s="403">
        <v>759</v>
      </c>
      <c r="G98" s="403">
        <f t="shared" si="2"/>
        <v>759</v>
      </c>
      <c r="H98" s="404"/>
      <c r="I98" s="404"/>
      <c r="J98" s="514">
        <v>759</v>
      </c>
    </row>
    <row r="99" spans="1:10" s="17" customFormat="1" ht="12.75">
      <c r="A99" s="113">
        <v>291</v>
      </c>
      <c r="B99" s="384" t="s">
        <v>285</v>
      </c>
      <c r="C99" s="112" t="s">
        <v>299</v>
      </c>
      <c r="D99" s="427">
        <v>54</v>
      </c>
      <c r="E99" s="410">
        <v>8.05</v>
      </c>
      <c r="F99" s="403">
        <v>434.7</v>
      </c>
      <c r="G99" s="403">
        <f t="shared" si="2"/>
        <v>434.7</v>
      </c>
      <c r="H99" s="404"/>
      <c r="I99" s="404"/>
      <c r="J99" s="514">
        <v>434.7</v>
      </c>
    </row>
    <row r="100" spans="1:10" s="17" customFormat="1" ht="12.75">
      <c r="A100" s="113">
        <v>291</v>
      </c>
      <c r="B100" s="384" t="s">
        <v>260</v>
      </c>
      <c r="C100" s="112" t="s">
        <v>262</v>
      </c>
      <c r="D100" s="427">
        <v>160</v>
      </c>
      <c r="E100" s="410">
        <v>6.9</v>
      </c>
      <c r="F100" s="403">
        <v>1104</v>
      </c>
      <c r="G100" s="403">
        <f t="shared" si="2"/>
        <v>1104</v>
      </c>
      <c r="H100" s="404"/>
      <c r="I100" s="404"/>
      <c r="J100" s="514">
        <v>1104</v>
      </c>
    </row>
    <row r="101" spans="1:10" s="17" customFormat="1" ht="12.75">
      <c r="A101" s="113">
        <v>291</v>
      </c>
      <c r="B101" s="384" t="s">
        <v>300</v>
      </c>
      <c r="C101" s="112" t="s">
        <v>301</v>
      </c>
      <c r="D101" s="427">
        <v>165</v>
      </c>
      <c r="E101" s="410">
        <v>5.75</v>
      </c>
      <c r="F101" s="403">
        <v>948.75</v>
      </c>
      <c r="G101" s="403">
        <f t="shared" si="2"/>
        <v>948.75</v>
      </c>
      <c r="H101" s="404"/>
      <c r="I101" s="404"/>
      <c r="J101" s="514">
        <v>948.75</v>
      </c>
    </row>
    <row r="102" spans="1:10" s="17" customFormat="1" ht="12.75">
      <c r="A102" s="113">
        <v>291</v>
      </c>
      <c r="B102" s="384" t="s">
        <v>285</v>
      </c>
      <c r="C102" s="112" t="s">
        <v>302</v>
      </c>
      <c r="D102" s="427">
        <v>31</v>
      </c>
      <c r="E102" s="410">
        <v>11.5</v>
      </c>
      <c r="F102" s="403">
        <v>356.5</v>
      </c>
      <c r="G102" s="403">
        <f t="shared" si="2"/>
        <v>356.5</v>
      </c>
      <c r="H102" s="404"/>
      <c r="I102" s="404"/>
      <c r="J102" s="514">
        <v>356.5</v>
      </c>
    </row>
    <row r="103" spans="1:10" s="17" customFormat="1" ht="12.75">
      <c r="A103" s="113">
        <v>291</v>
      </c>
      <c r="B103" s="384" t="s">
        <v>285</v>
      </c>
      <c r="C103" s="112" t="s">
        <v>303</v>
      </c>
      <c r="D103" s="427">
        <v>65</v>
      </c>
      <c r="E103" s="410">
        <v>6.9</v>
      </c>
      <c r="F103" s="403">
        <v>448.5</v>
      </c>
      <c r="G103" s="403">
        <f t="shared" si="2"/>
        <v>448.5</v>
      </c>
      <c r="H103" s="404"/>
      <c r="I103" s="404"/>
      <c r="J103" s="514">
        <v>448.5</v>
      </c>
    </row>
    <row r="104" spans="1:10" s="17" customFormat="1" ht="12.75">
      <c r="A104" s="113">
        <v>291</v>
      </c>
      <c r="B104" s="384" t="s">
        <v>285</v>
      </c>
      <c r="C104" s="112" t="s">
        <v>304</v>
      </c>
      <c r="D104" s="427">
        <v>67</v>
      </c>
      <c r="E104" s="410">
        <v>12.65</v>
      </c>
      <c r="F104" s="403">
        <v>847.55</v>
      </c>
      <c r="G104" s="403">
        <f t="shared" si="2"/>
        <v>847.55</v>
      </c>
      <c r="H104" s="404"/>
      <c r="I104" s="404"/>
      <c r="J104" s="514">
        <v>847.55</v>
      </c>
    </row>
    <row r="105" spans="1:10" s="17" customFormat="1" ht="12.75">
      <c r="A105" s="113">
        <v>291</v>
      </c>
      <c r="B105" s="384" t="s">
        <v>285</v>
      </c>
      <c r="C105" s="112" t="s">
        <v>305</v>
      </c>
      <c r="D105" s="427">
        <v>68</v>
      </c>
      <c r="E105" s="410">
        <v>3.45</v>
      </c>
      <c r="F105" s="403">
        <v>234.6</v>
      </c>
      <c r="G105" s="403">
        <f aca="true" t="shared" si="3" ref="G105:G136">+F105</f>
        <v>234.6</v>
      </c>
      <c r="H105" s="404"/>
      <c r="I105" s="404"/>
      <c r="J105" s="514">
        <v>234.6</v>
      </c>
    </row>
    <row r="106" spans="1:10" s="17" customFormat="1" ht="12.75">
      <c r="A106" s="113">
        <v>291</v>
      </c>
      <c r="B106" s="384" t="s">
        <v>285</v>
      </c>
      <c r="C106" s="112" t="s">
        <v>306</v>
      </c>
      <c r="D106" s="427">
        <v>19</v>
      </c>
      <c r="E106" s="410">
        <v>5.75</v>
      </c>
      <c r="F106" s="403">
        <v>109.25</v>
      </c>
      <c r="G106" s="403">
        <f t="shared" si="3"/>
        <v>109.25</v>
      </c>
      <c r="H106" s="404"/>
      <c r="I106" s="404"/>
      <c r="J106" s="514">
        <v>109.25</v>
      </c>
    </row>
    <row r="107" spans="1:10" s="17" customFormat="1" ht="12.75">
      <c r="A107" s="113">
        <v>291</v>
      </c>
      <c r="B107" s="384" t="s">
        <v>285</v>
      </c>
      <c r="C107" s="112" t="s">
        <v>307</v>
      </c>
      <c r="D107" s="427">
        <v>65</v>
      </c>
      <c r="E107" s="410">
        <v>5.175</v>
      </c>
      <c r="F107" s="403">
        <v>336.375</v>
      </c>
      <c r="G107" s="403">
        <f t="shared" si="3"/>
        <v>336.375</v>
      </c>
      <c r="H107" s="404"/>
      <c r="I107" s="404"/>
      <c r="J107" s="514">
        <v>336.375</v>
      </c>
    </row>
    <row r="108" spans="1:10" s="17" customFormat="1" ht="12.75">
      <c r="A108" s="21" t="s">
        <v>308</v>
      </c>
      <c r="B108" s="386"/>
      <c r="C108" s="16"/>
      <c r="D108" s="428"/>
      <c r="E108" s="412"/>
      <c r="F108" s="407">
        <v>5579.225</v>
      </c>
      <c r="G108" s="407"/>
      <c r="H108" s="404"/>
      <c r="I108" s="404"/>
      <c r="J108" s="517">
        <v>5579.225</v>
      </c>
    </row>
    <row r="109" spans="1:10" s="17" customFormat="1" ht="12.75">
      <c r="A109" s="113">
        <v>292</v>
      </c>
      <c r="B109" s="384" t="s">
        <v>309</v>
      </c>
      <c r="C109" s="112" t="s">
        <v>310</v>
      </c>
      <c r="D109" s="427">
        <v>7</v>
      </c>
      <c r="E109" s="419">
        <v>39.1</v>
      </c>
      <c r="F109" s="403">
        <v>273.7</v>
      </c>
      <c r="G109" s="403">
        <f t="shared" si="3"/>
        <v>273.7</v>
      </c>
      <c r="H109" s="404"/>
      <c r="I109" s="404"/>
      <c r="J109" s="514">
        <v>273.7</v>
      </c>
    </row>
    <row r="110" spans="1:10" s="17" customFormat="1" ht="12.75">
      <c r="A110" s="113">
        <v>292</v>
      </c>
      <c r="B110" s="384" t="s">
        <v>309</v>
      </c>
      <c r="C110" s="112" t="s">
        <v>311</v>
      </c>
      <c r="D110" s="427">
        <v>8</v>
      </c>
      <c r="E110" s="419">
        <v>87.4</v>
      </c>
      <c r="F110" s="403">
        <v>699.2</v>
      </c>
      <c r="G110" s="403">
        <f t="shared" si="3"/>
        <v>699.2</v>
      </c>
      <c r="H110" s="404"/>
      <c r="I110" s="404"/>
      <c r="J110" s="514">
        <v>699.2</v>
      </c>
    </row>
    <row r="111" spans="1:10" s="17" customFormat="1" ht="12.75">
      <c r="A111" s="113">
        <v>292</v>
      </c>
      <c r="B111" s="384" t="s">
        <v>309</v>
      </c>
      <c r="C111" s="112" t="s">
        <v>313</v>
      </c>
      <c r="D111" s="427">
        <v>2</v>
      </c>
      <c r="E111" s="419">
        <v>74.75</v>
      </c>
      <c r="F111" s="403">
        <v>149.5</v>
      </c>
      <c r="G111" s="403">
        <f t="shared" si="3"/>
        <v>149.5</v>
      </c>
      <c r="H111" s="404"/>
      <c r="I111" s="404"/>
      <c r="J111" s="514">
        <v>149.5</v>
      </c>
    </row>
    <row r="112" spans="1:10" s="17" customFormat="1" ht="12.75">
      <c r="A112" s="113">
        <v>292</v>
      </c>
      <c r="B112" s="384" t="s">
        <v>309</v>
      </c>
      <c r="C112" s="112" t="s">
        <v>314</v>
      </c>
      <c r="D112" s="427">
        <v>25</v>
      </c>
      <c r="E112" s="419">
        <v>2.8175</v>
      </c>
      <c r="F112" s="403">
        <v>70.4375</v>
      </c>
      <c r="G112" s="403">
        <f t="shared" si="3"/>
        <v>70.4375</v>
      </c>
      <c r="H112" s="404"/>
      <c r="I112" s="404"/>
      <c r="J112" s="514">
        <v>70.4375</v>
      </c>
    </row>
    <row r="113" spans="1:10" s="17" customFormat="1" ht="12.75">
      <c r="A113" s="113">
        <v>292</v>
      </c>
      <c r="B113" s="384" t="s">
        <v>309</v>
      </c>
      <c r="C113" s="112" t="s">
        <v>315</v>
      </c>
      <c r="D113" s="427">
        <v>6</v>
      </c>
      <c r="E113" s="419">
        <v>20.125</v>
      </c>
      <c r="F113" s="403">
        <v>120.75</v>
      </c>
      <c r="G113" s="403">
        <f t="shared" si="3"/>
        <v>120.75</v>
      </c>
      <c r="H113" s="404"/>
      <c r="I113" s="404"/>
      <c r="J113" s="514">
        <v>120.75</v>
      </c>
    </row>
    <row r="114" spans="1:10" s="17" customFormat="1" ht="12.75">
      <c r="A114" s="113">
        <v>292</v>
      </c>
      <c r="B114" s="384" t="s">
        <v>309</v>
      </c>
      <c r="C114" s="112" t="s">
        <v>316</v>
      </c>
      <c r="D114" s="427">
        <v>10</v>
      </c>
      <c r="E114" s="419">
        <v>8.728499999999999</v>
      </c>
      <c r="F114" s="403">
        <v>87.285</v>
      </c>
      <c r="G114" s="403">
        <f t="shared" si="3"/>
        <v>87.285</v>
      </c>
      <c r="H114" s="404"/>
      <c r="I114" s="404"/>
      <c r="J114" s="514">
        <v>87.285</v>
      </c>
    </row>
    <row r="115" spans="1:10" s="17" customFormat="1" ht="12.75">
      <c r="A115" s="113">
        <v>292</v>
      </c>
      <c r="B115" s="384" t="s">
        <v>309</v>
      </c>
      <c r="C115" s="112" t="s">
        <v>317</v>
      </c>
      <c r="D115" s="427">
        <v>13</v>
      </c>
      <c r="E115" s="419">
        <v>13.616</v>
      </c>
      <c r="F115" s="403">
        <v>177.00799999999998</v>
      </c>
      <c r="G115" s="403">
        <f t="shared" si="3"/>
        <v>177.00799999999998</v>
      </c>
      <c r="H115" s="404"/>
      <c r="I115" s="404"/>
      <c r="J115" s="514">
        <v>177.00799999999998</v>
      </c>
    </row>
    <row r="116" spans="1:10" s="17" customFormat="1" ht="12.75">
      <c r="A116" s="113">
        <v>292</v>
      </c>
      <c r="B116" s="384" t="s">
        <v>169</v>
      </c>
      <c r="C116" s="112" t="s">
        <v>318</v>
      </c>
      <c r="D116" s="427">
        <v>200</v>
      </c>
      <c r="E116" s="419">
        <v>0.48299999999999993</v>
      </c>
      <c r="F116" s="403">
        <v>96.6</v>
      </c>
      <c r="G116" s="403">
        <f t="shared" si="3"/>
        <v>96.6</v>
      </c>
      <c r="H116" s="404"/>
      <c r="I116" s="404"/>
      <c r="J116" s="514">
        <v>96.6</v>
      </c>
    </row>
    <row r="117" spans="1:10" s="17" customFormat="1" ht="12.75">
      <c r="A117" s="113">
        <v>292</v>
      </c>
      <c r="B117" s="384" t="s">
        <v>323</v>
      </c>
      <c r="C117" s="112" t="s">
        <v>324</v>
      </c>
      <c r="D117" s="427">
        <v>10</v>
      </c>
      <c r="E117" s="419">
        <v>3.404</v>
      </c>
      <c r="F117" s="403">
        <v>34.04</v>
      </c>
      <c r="G117" s="403">
        <f t="shared" si="3"/>
        <v>34.04</v>
      </c>
      <c r="H117" s="404"/>
      <c r="I117" s="404"/>
      <c r="J117" s="514">
        <v>34.04</v>
      </c>
    </row>
    <row r="118" spans="1:10" s="17" customFormat="1" ht="12.75">
      <c r="A118" s="113">
        <v>292</v>
      </c>
      <c r="B118" s="384" t="s">
        <v>323</v>
      </c>
      <c r="C118" s="112" t="s">
        <v>326</v>
      </c>
      <c r="D118" s="427">
        <v>16</v>
      </c>
      <c r="E118" s="419">
        <v>11.258499999999998</v>
      </c>
      <c r="F118" s="403">
        <v>180.13599999999997</v>
      </c>
      <c r="G118" s="403">
        <f t="shared" si="3"/>
        <v>180.13599999999997</v>
      </c>
      <c r="H118" s="404"/>
      <c r="I118" s="404"/>
      <c r="J118" s="514">
        <v>180.13599999999997</v>
      </c>
    </row>
    <row r="119" spans="1:10" s="17" customFormat="1" ht="12.75">
      <c r="A119" s="113">
        <v>292</v>
      </c>
      <c r="B119" s="384" t="s">
        <v>309</v>
      </c>
      <c r="C119" s="112" t="s">
        <v>327</v>
      </c>
      <c r="D119" s="427">
        <v>16</v>
      </c>
      <c r="E119" s="419">
        <v>23.36915</v>
      </c>
      <c r="F119" s="403">
        <v>373.9064</v>
      </c>
      <c r="G119" s="403">
        <f t="shared" si="3"/>
        <v>373.9064</v>
      </c>
      <c r="H119" s="404"/>
      <c r="I119" s="404"/>
      <c r="J119" s="514">
        <v>373.9064</v>
      </c>
    </row>
    <row r="120" spans="1:10" s="17" customFormat="1" ht="12.75">
      <c r="A120" s="113">
        <v>292</v>
      </c>
      <c r="B120" s="384" t="s">
        <v>328</v>
      </c>
      <c r="C120" s="112" t="s">
        <v>329</v>
      </c>
      <c r="D120" s="427">
        <v>6</v>
      </c>
      <c r="E120" s="419">
        <v>39.721</v>
      </c>
      <c r="F120" s="403">
        <v>238.32599999999996</v>
      </c>
      <c r="G120" s="403">
        <f t="shared" si="3"/>
        <v>238.32599999999996</v>
      </c>
      <c r="H120" s="404"/>
      <c r="I120" s="404"/>
      <c r="J120" s="514">
        <v>238.32599999999996</v>
      </c>
    </row>
    <row r="121" spans="1:10" s="17" customFormat="1" ht="24">
      <c r="A121" s="113">
        <v>292</v>
      </c>
      <c r="B121" s="384" t="s">
        <v>309</v>
      </c>
      <c r="C121" s="112" t="s">
        <v>330</v>
      </c>
      <c r="D121" s="427">
        <v>143</v>
      </c>
      <c r="E121" s="419">
        <v>15.525</v>
      </c>
      <c r="F121" s="403">
        <v>2220.075</v>
      </c>
      <c r="G121" s="403">
        <f t="shared" si="3"/>
        <v>2220.075</v>
      </c>
      <c r="H121" s="404"/>
      <c r="I121" s="404"/>
      <c r="J121" s="514">
        <v>2220.075</v>
      </c>
    </row>
    <row r="122" spans="1:10" s="17" customFormat="1" ht="12.75">
      <c r="A122" s="113">
        <v>292</v>
      </c>
      <c r="B122" s="384" t="s">
        <v>309</v>
      </c>
      <c r="C122" s="112" t="s">
        <v>331</v>
      </c>
      <c r="D122" s="427">
        <v>81</v>
      </c>
      <c r="E122" s="419">
        <v>27.0825</v>
      </c>
      <c r="F122" s="403">
        <v>2193.6825</v>
      </c>
      <c r="G122" s="403">
        <f t="shared" si="3"/>
        <v>2193.6825</v>
      </c>
      <c r="H122" s="404"/>
      <c r="I122" s="404"/>
      <c r="J122" s="514">
        <v>2193.6825</v>
      </c>
    </row>
    <row r="123" spans="1:10" s="17" customFormat="1" ht="12.75">
      <c r="A123" s="113">
        <v>292</v>
      </c>
      <c r="B123" s="384" t="s">
        <v>309</v>
      </c>
      <c r="C123" s="112" t="s">
        <v>332</v>
      </c>
      <c r="D123" s="427">
        <v>5</v>
      </c>
      <c r="E123" s="419">
        <v>23.356499999999997</v>
      </c>
      <c r="F123" s="403">
        <v>116.7825</v>
      </c>
      <c r="G123" s="403">
        <f t="shared" si="3"/>
        <v>116.7825</v>
      </c>
      <c r="H123" s="404"/>
      <c r="I123" s="404"/>
      <c r="J123" s="514">
        <v>116.7825</v>
      </c>
    </row>
    <row r="124" spans="1:10" s="17" customFormat="1" ht="12.75">
      <c r="A124" s="113">
        <v>292</v>
      </c>
      <c r="B124" s="384" t="s">
        <v>309</v>
      </c>
      <c r="C124" s="112" t="s">
        <v>333</v>
      </c>
      <c r="D124" s="427">
        <v>16</v>
      </c>
      <c r="E124" s="419">
        <v>24.529499999999995</v>
      </c>
      <c r="F124" s="403">
        <v>392.4719999999999</v>
      </c>
      <c r="G124" s="403">
        <f t="shared" si="3"/>
        <v>392.4719999999999</v>
      </c>
      <c r="H124" s="404"/>
      <c r="I124" s="404"/>
      <c r="J124" s="514">
        <v>392.4719999999999</v>
      </c>
    </row>
    <row r="125" spans="1:10" s="17" customFormat="1" ht="12.75">
      <c r="A125" s="113">
        <v>292</v>
      </c>
      <c r="B125" s="384" t="s">
        <v>334</v>
      </c>
      <c r="C125" s="112" t="s">
        <v>335</v>
      </c>
      <c r="D125" s="427">
        <v>69</v>
      </c>
      <c r="E125" s="419">
        <v>86.25</v>
      </c>
      <c r="F125" s="403">
        <v>5951.25</v>
      </c>
      <c r="G125" s="403">
        <f t="shared" si="3"/>
        <v>5951.25</v>
      </c>
      <c r="H125" s="404"/>
      <c r="I125" s="404"/>
      <c r="J125" s="514">
        <v>5951.25</v>
      </c>
    </row>
    <row r="126" spans="1:10" s="17" customFormat="1" ht="12.75">
      <c r="A126" s="113">
        <v>292</v>
      </c>
      <c r="B126" s="384" t="s">
        <v>334</v>
      </c>
      <c r="C126" s="112" t="s">
        <v>336</v>
      </c>
      <c r="D126" s="427">
        <v>1</v>
      </c>
      <c r="E126" s="419">
        <v>62.1</v>
      </c>
      <c r="F126" s="403">
        <v>62.1</v>
      </c>
      <c r="G126" s="403">
        <f t="shared" si="3"/>
        <v>62.1</v>
      </c>
      <c r="H126" s="404"/>
      <c r="I126" s="404"/>
      <c r="J126" s="514">
        <v>62.1</v>
      </c>
    </row>
    <row r="127" spans="1:10" s="17" customFormat="1" ht="12.75">
      <c r="A127" s="113">
        <v>292</v>
      </c>
      <c r="B127" s="384" t="s">
        <v>334</v>
      </c>
      <c r="C127" s="112" t="s">
        <v>337</v>
      </c>
      <c r="D127" s="427">
        <v>2</v>
      </c>
      <c r="E127" s="419">
        <v>62.1</v>
      </c>
      <c r="F127" s="403">
        <v>124.2</v>
      </c>
      <c r="G127" s="403">
        <f t="shared" si="3"/>
        <v>124.2</v>
      </c>
      <c r="H127" s="404"/>
      <c r="I127" s="404"/>
      <c r="J127" s="514">
        <v>124.2</v>
      </c>
    </row>
    <row r="128" spans="1:10" s="17" customFormat="1" ht="12.75">
      <c r="A128" s="113">
        <v>292</v>
      </c>
      <c r="B128" s="384" t="s">
        <v>340</v>
      </c>
      <c r="C128" s="112" t="s">
        <v>342</v>
      </c>
      <c r="D128" s="427">
        <v>1</v>
      </c>
      <c r="E128" s="419">
        <v>6.9</v>
      </c>
      <c r="F128" s="403">
        <v>6.9</v>
      </c>
      <c r="G128" s="403">
        <f t="shared" si="3"/>
        <v>6.9</v>
      </c>
      <c r="H128" s="404"/>
      <c r="I128" s="404"/>
      <c r="J128" s="514">
        <v>6.9</v>
      </c>
    </row>
    <row r="129" spans="1:10" s="17" customFormat="1" ht="12.75">
      <c r="A129" s="113">
        <v>292</v>
      </c>
      <c r="B129" s="384" t="s">
        <v>340</v>
      </c>
      <c r="C129" s="112" t="s">
        <v>344</v>
      </c>
      <c r="D129" s="427">
        <v>3</v>
      </c>
      <c r="E129" s="419">
        <v>9.2</v>
      </c>
      <c r="F129" s="403">
        <v>27.6</v>
      </c>
      <c r="G129" s="403">
        <f t="shared" si="3"/>
        <v>27.6</v>
      </c>
      <c r="H129" s="404"/>
      <c r="I129" s="404"/>
      <c r="J129" s="514">
        <v>27.6</v>
      </c>
    </row>
    <row r="130" spans="1:10" s="17" customFormat="1" ht="12.75">
      <c r="A130" s="113">
        <v>292</v>
      </c>
      <c r="B130" s="394" t="s">
        <v>350</v>
      </c>
      <c r="C130" s="112" t="s">
        <v>351</v>
      </c>
      <c r="D130" s="427">
        <v>3</v>
      </c>
      <c r="E130" s="419">
        <v>13.040999999999999</v>
      </c>
      <c r="F130" s="403">
        <v>39.123</v>
      </c>
      <c r="G130" s="403">
        <f t="shared" si="3"/>
        <v>39.123</v>
      </c>
      <c r="H130" s="404"/>
      <c r="I130" s="404"/>
      <c r="J130" s="514">
        <v>39.123</v>
      </c>
    </row>
    <row r="131" spans="1:10" s="17" customFormat="1" ht="12.75">
      <c r="A131" s="113">
        <v>292</v>
      </c>
      <c r="B131" s="394" t="s">
        <v>340</v>
      </c>
      <c r="C131" s="112" t="s">
        <v>353</v>
      </c>
      <c r="D131" s="427">
        <v>50</v>
      </c>
      <c r="E131" s="419">
        <v>1.5869999999999997</v>
      </c>
      <c r="F131" s="403">
        <v>79.35</v>
      </c>
      <c r="G131" s="403">
        <f t="shared" si="3"/>
        <v>79.35</v>
      </c>
      <c r="H131" s="404"/>
      <c r="I131" s="404"/>
      <c r="J131" s="514">
        <v>79.35</v>
      </c>
    </row>
    <row r="132" spans="1:10" s="17" customFormat="1" ht="24">
      <c r="A132" s="113">
        <v>292</v>
      </c>
      <c r="B132" s="394"/>
      <c r="C132" s="112" t="s">
        <v>355</v>
      </c>
      <c r="D132" s="427">
        <v>3</v>
      </c>
      <c r="E132" s="419">
        <v>9.89</v>
      </c>
      <c r="F132" s="403">
        <v>29.67</v>
      </c>
      <c r="G132" s="403">
        <f t="shared" si="3"/>
        <v>29.67</v>
      </c>
      <c r="H132" s="404"/>
      <c r="I132" s="404"/>
      <c r="J132" s="514">
        <v>29.67</v>
      </c>
    </row>
    <row r="133" spans="1:10" s="17" customFormat="1" ht="24">
      <c r="A133" s="113">
        <v>292</v>
      </c>
      <c r="B133" s="394" t="s">
        <v>347</v>
      </c>
      <c r="C133" s="112" t="s">
        <v>356</v>
      </c>
      <c r="D133" s="427">
        <v>8</v>
      </c>
      <c r="E133" s="419">
        <v>9.2</v>
      </c>
      <c r="F133" s="403">
        <v>73.6</v>
      </c>
      <c r="G133" s="403">
        <f t="shared" si="3"/>
        <v>73.6</v>
      </c>
      <c r="H133" s="404"/>
      <c r="I133" s="404"/>
      <c r="J133" s="514">
        <v>73.6</v>
      </c>
    </row>
    <row r="134" spans="1:10" s="17" customFormat="1" ht="12.75">
      <c r="A134" s="113">
        <v>292</v>
      </c>
      <c r="B134" s="394" t="s">
        <v>347</v>
      </c>
      <c r="C134" s="112" t="s">
        <v>360</v>
      </c>
      <c r="D134" s="427">
        <v>10</v>
      </c>
      <c r="E134" s="419">
        <v>6.095</v>
      </c>
      <c r="F134" s="403">
        <v>60.95</v>
      </c>
      <c r="G134" s="403">
        <f t="shared" si="3"/>
        <v>60.95</v>
      </c>
      <c r="H134" s="404"/>
      <c r="I134" s="404"/>
      <c r="J134" s="514">
        <v>60.95</v>
      </c>
    </row>
    <row r="135" spans="1:10" s="17" customFormat="1" ht="24">
      <c r="A135" s="113">
        <v>292</v>
      </c>
      <c r="B135" s="394" t="s">
        <v>347</v>
      </c>
      <c r="C135" s="112" t="s">
        <v>361</v>
      </c>
      <c r="D135" s="427">
        <v>5</v>
      </c>
      <c r="E135" s="419">
        <v>1.84</v>
      </c>
      <c r="F135" s="403">
        <v>9.2</v>
      </c>
      <c r="G135" s="403">
        <f t="shared" si="3"/>
        <v>9.2</v>
      </c>
      <c r="H135" s="404"/>
      <c r="I135" s="404"/>
      <c r="J135" s="514">
        <v>9.2</v>
      </c>
    </row>
    <row r="136" spans="1:10" s="17" customFormat="1" ht="12.75">
      <c r="A136" s="113">
        <v>292</v>
      </c>
      <c r="B136" s="384" t="s">
        <v>248</v>
      </c>
      <c r="C136" s="112" t="s">
        <v>365</v>
      </c>
      <c r="D136" s="427">
        <v>1</v>
      </c>
      <c r="E136" s="419">
        <v>159.6775</v>
      </c>
      <c r="F136" s="403">
        <v>159.6775</v>
      </c>
      <c r="G136" s="403">
        <f t="shared" si="3"/>
        <v>159.6775</v>
      </c>
      <c r="H136" s="404"/>
      <c r="I136" s="404"/>
      <c r="J136" s="514">
        <v>159.6775</v>
      </c>
    </row>
    <row r="137" spans="1:10" s="17" customFormat="1" ht="12.75">
      <c r="A137" s="113">
        <v>292</v>
      </c>
      <c r="B137" s="384" t="s">
        <v>367</v>
      </c>
      <c r="C137" s="112" t="s">
        <v>366</v>
      </c>
      <c r="D137" s="427">
        <v>15</v>
      </c>
      <c r="E137" s="419">
        <v>24.725</v>
      </c>
      <c r="F137" s="403">
        <v>370.875</v>
      </c>
      <c r="G137" s="403">
        <f aca="true" t="shared" si="4" ref="G137:G167">+F137</f>
        <v>370.875</v>
      </c>
      <c r="H137" s="404"/>
      <c r="I137" s="404"/>
      <c r="J137" s="514">
        <v>370.875</v>
      </c>
    </row>
    <row r="138" spans="1:10" s="17" customFormat="1" ht="24">
      <c r="A138" s="113">
        <v>292</v>
      </c>
      <c r="B138" s="384" t="s">
        <v>370</v>
      </c>
      <c r="C138" s="112" t="s">
        <v>371</v>
      </c>
      <c r="D138" s="427">
        <v>202</v>
      </c>
      <c r="E138" s="419">
        <v>2.1965</v>
      </c>
      <c r="F138" s="403">
        <v>443.693</v>
      </c>
      <c r="G138" s="403">
        <f t="shared" si="4"/>
        <v>443.693</v>
      </c>
      <c r="H138" s="404"/>
      <c r="I138" s="404"/>
      <c r="J138" s="514">
        <v>443.693</v>
      </c>
    </row>
    <row r="139" spans="1:10" s="17" customFormat="1" ht="24">
      <c r="A139" s="113">
        <v>292</v>
      </c>
      <c r="B139" s="394" t="s">
        <v>347</v>
      </c>
      <c r="C139" s="112" t="s">
        <v>377</v>
      </c>
      <c r="D139" s="427">
        <v>20</v>
      </c>
      <c r="E139" s="419">
        <v>3.2429999999999994</v>
      </c>
      <c r="F139" s="403">
        <v>64.86</v>
      </c>
      <c r="G139" s="403">
        <f t="shared" si="4"/>
        <v>64.86</v>
      </c>
      <c r="H139" s="404"/>
      <c r="I139" s="404"/>
      <c r="J139" s="514">
        <v>64.86</v>
      </c>
    </row>
    <row r="140" spans="1:10" s="17" customFormat="1" ht="12.75">
      <c r="A140" s="113">
        <v>292</v>
      </c>
      <c r="B140" s="384" t="s">
        <v>248</v>
      </c>
      <c r="C140" s="112" t="s">
        <v>378</v>
      </c>
      <c r="D140" s="427">
        <v>50</v>
      </c>
      <c r="E140" s="419">
        <v>0.92</v>
      </c>
      <c r="F140" s="403">
        <v>46</v>
      </c>
      <c r="G140" s="403">
        <f t="shared" si="4"/>
        <v>46</v>
      </c>
      <c r="H140" s="404"/>
      <c r="I140" s="404"/>
      <c r="J140" s="514">
        <v>46</v>
      </c>
    </row>
    <row r="141" spans="1:10" s="17" customFormat="1" ht="12.75">
      <c r="A141" s="113">
        <v>292</v>
      </c>
      <c r="B141" s="384" t="s">
        <v>248</v>
      </c>
      <c r="C141" s="112" t="s">
        <v>379</v>
      </c>
      <c r="D141" s="427">
        <v>2</v>
      </c>
      <c r="E141" s="419">
        <v>1.058</v>
      </c>
      <c r="F141" s="403">
        <v>2.116</v>
      </c>
      <c r="G141" s="403">
        <f t="shared" si="4"/>
        <v>2.116</v>
      </c>
      <c r="H141" s="404"/>
      <c r="I141" s="404"/>
      <c r="J141" s="514">
        <v>2.116</v>
      </c>
    </row>
    <row r="142" spans="1:10" s="17" customFormat="1" ht="12.75">
      <c r="A142" s="113">
        <v>292</v>
      </c>
      <c r="B142" s="384" t="s">
        <v>309</v>
      </c>
      <c r="C142" s="112" t="s">
        <v>382</v>
      </c>
      <c r="D142" s="427">
        <v>1</v>
      </c>
      <c r="E142" s="419">
        <v>3.565</v>
      </c>
      <c r="F142" s="403">
        <v>3.565</v>
      </c>
      <c r="G142" s="403">
        <f t="shared" si="4"/>
        <v>3.565</v>
      </c>
      <c r="H142" s="404"/>
      <c r="I142" s="404"/>
      <c r="J142" s="514">
        <v>3.565</v>
      </c>
    </row>
    <row r="143" spans="1:10" s="17" customFormat="1" ht="12.75">
      <c r="A143" s="113">
        <v>292</v>
      </c>
      <c r="B143" s="384" t="s">
        <v>347</v>
      </c>
      <c r="C143" s="112" t="s">
        <v>386</v>
      </c>
      <c r="D143" s="427">
        <v>5</v>
      </c>
      <c r="E143" s="419">
        <v>4.1975</v>
      </c>
      <c r="F143" s="403">
        <v>20.9875</v>
      </c>
      <c r="G143" s="403">
        <f t="shared" si="4"/>
        <v>20.9875</v>
      </c>
      <c r="H143" s="404"/>
      <c r="I143" s="404"/>
      <c r="J143" s="514">
        <v>20.9875</v>
      </c>
    </row>
    <row r="144" spans="1:10" s="17" customFormat="1" ht="12.75">
      <c r="A144" s="113">
        <v>292</v>
      </c>
      <c r="B144" s="384" t="s">
        <v>393</v>
      </c>
      <c r="C144" s="112" t="s">
        <v>394</v>
      </c>
      <c r="D144" s="427">
        <v>2</v>
      </c>
      <c r="E144" s="419">
        <v>11.109</v>
      </c>
      <c r="F144" s="403">
        <v>22.218</v>
      </c>
      <c r="G144" s="403">
        <f t="shared" si="4"/>
        <v>22.218</v>
      </c>
      <c r="H144" s="404"/>
      <c r="I144" s="404"/>
      <c r="J144" s="514">
        <v>22.218</v>
      </c>
    </row>
    <row r="145" spans="1:10" s="17" customFormat="1" ht="12.75">
      <c r="A145" s="113">
        <v>292</v>
      </c>
      <c r="B145" s="384" t="s">
        <v>309</v>
      </c>
      <c r="C145" s="112" t="s">
        <v>402</v>
      </c>
      <c r="D145" s="427">
        <v>8</v>
      </c>
      <c r="E145" s="419">
        <v>2.645</v>
      </c>
      <c r="F145" s="403">
        <v>21.16</v>
      </c>
      <c r="G145" s="403">
        <f t="shared" si="4"/>
        <v>21.16</v>
      </c>
      <c r="H145" s="404"/>
      <c r="I145" s="404"/>
      <c r="J145" s="514">
        <v>21.16</v>
      </c>
    </row>
    <row r="146" spans="1:10" s="17" customFormat="1" ht="12.75">
      <c r="A146" s="113">
        <v>292</v>
      </c>
      <c r="B146" s="384" t="s">
        <v>309</v>
      </c>
      <c r="C146" s="112" t="s">
        <v>403</v>
      </c>
      <c r="D146" s="427">
        <v>1</v>
      </c>
      <c r="E146" s="419">
        <v>2.001</v>
      </c>
      <c r="F146" s="403">
        <v>2.001</v>
      </c>
      <c r="G146" s="403">
        <f t="shared" si="4"/>
        <v>2.001</v>
      </c>
      <c r="H146" s="404"/>
      <c r="I146" s="404"/>
      <c r="J146" s="514">
        <v>2.001</v>
      </c>
    </row>
    <row r="147" spans="1:10" s="17" customFormat="1" ht="12.75">
      <c r="A147" s="113">
        <v>292</v>
      </c>
      <c r="B147" s="384" t="s">
        <v>248</v>
      </c>
      <c r="C147" s="112" t="s">
        <v>406</v>
      </c>
      <c r="D147" s="427">
        <v>1</v>
      </c>
      <c r="E147" s="419">
        <v>41.0665</v>
      </c>
      <c r="F147" s="403">
        <v>41.0665</v>
      </c>
      <c r="G147" s="403">
        <f t="shared" si="4"/>
        <v>41.0665</v>
      </c>
      <c r="H147" s="404"/>
      <c r="I147" s="404"/>
      <c r="J147" s="514">
        <v>41.0665</v>
      </c>
    </row>
    <row r="148" spans="1:10" s="17" customFormat="1" ht="12.75">
      <c r="A148" s="113">
        <v>292</v>
      </c>
      <c r="B148" s="384" t="s">
        <v>404</v>
      </c>
      <c r="C148" s="112" t="s">
        <v>408</v>
      </c>
      <c r="D148" s="427">
        <v>4</v>
      </c>
      <c r="E148" s="419">
        <v>357.65</v>
      </c>
      <c r="F148" s="403">
        <v>1430.6</v>
      </c>
      <c r="G148" s="403">
        <f t="shared" si="4"/>
        <v>1430.6</v>
      </c>
      <c r="H148" s="404"/>
      <c r="I148" s="404"/>
      <c r="J148" s="514">
        <v>1430.6</v>
      </c>
    </row>
    <row r="149" spans="1:10" s="17" customFormat="1" ht="12.75">
      <c r="A149" s="113">
        <v>292</v>
      </c>
      <c r="B149" s="384" t="s">
        <v>285</v>
      </c>
      <c r="C149" s="391" t="s">
        <v>410</v>
      </c>
      <c r="D149" s="427">
        <v>1</v>
      </c>
      <c r="E149" s="419">
        <v>10.718</v>
      </c>
      <c r="F149" s="403">
        <v>10.718</v>
      </c>
      <c r="G149" s="403">
        <f t="shared" si="4"/>
        <v>10.718</v>
      </c>
      <c r="H149" s="404"/>
      <c r="I149" s="404"/>
      <c r="J149" s="514">
        <v>10.718</v>
      </c>
    </row>
    <row r="150" spans="1:10" s="17" customFormat="1" ht="12.75">
      <c r="A150" s="113">
        <v>292</v>
      </c>
      <c r="B150" s="394" t="s">
        <v>169</v>
      </c>
      <c r="C150" s="112" t="s">
        <v>414</v>
      </c>
      <c r="D150" s="427">
        <v>8</v>
      </c>
      <c r="E150" s="419">
        <v>1.4605</v>
      </c>
      <c r="F150" s="403">
        <v>11.684</v>
      </c>
      <c r="G150" s="403">
        <f t="shared" si="4"/>
        <v>11.684</v>
      </c>
      <c r="H150" s="404"/>
      <c r="I150" s="404"/>
      <c r="J150" s="514">
        <v>11.684</v>
      </c>
    </row>
    <row r="151" spans="1:10" s="17" customFormat="1" ht="12.75">
      <c r="A151" s="113">
        <v>292</v>
      </c>
      <c r="B151" s="384" t="s">
        <v>415</v>
      </c>
      <c r="C151" s="112" t="s">
        <v>416</v>
      </c>
      <c r="D151" s="427">
        <v>1</v>
      </c>
      <c r="E151" s="419">
        <v>9.763499999999999</v>
      </c>
      <c r="F151" s="403">
        <v>9.763499999999999</v>
      </c>
      <c r="G151" s="403">
        <f t="shared" si="4"/>
        <v>9.763499999999999</v>
      </c>
      <c r="H151" s="404"/>
      <c r="I151" s="404"/>
      <c r="J151" s="514">
        <v>9.763499999999999</v>
      </c>
    </row>
    <row r="152" spans="1:10" s="17" customFormat="1" ht="24">
      <c r="A152" s="113">
        <v>292</v>
      </c>
      <c r="B152" s="384" t="s">
        <v>309</v>
      </c>
      <c r="C152" s="112" t="s">
        <v>419</v>
      </c>
      <c r="D152" s="427">
        <v>5</v>
      </c>
      <c r="E152" s="419">
        <v>2.645</v>
      </c>
      <c r="F152" s="403">
        <v>13.225</v>
      </c>
      <c r="G152" s="403">
        <f t="shared" si="4"/>
        <v>13.225</v>
      </c>
      <c r="H152" s="404"/>
      <c r="I152" s="404"/>
      <c r="J152" s="514">
        <v>13.225</v>
      </c>
    </row>
    <row r="153" spans="1:10" s="17" customFormat="1" ht="24">
      <c r="A153" s="113">
        <v>292</v>
      </c>
      <c r="B153" s="384" t="s">
        <v>309</v>
      </c>
      <c r="C153" s="112" t="s">
        <v>421</v>
      </c>
      <c r="D153" s="427">
        <v>2</v>
      </c>
      <c r="E153" s="419">
        <v>2.645</v>
      </c>
      <c r="F153" s="403">
        <v>5.29</v>
      </c>
      <c r="G153" s="403">
        <f t="shared" si="4"/>
        <v>5.29</v>
      </c>
      <c r="H153" s="404"/>
      <c r="I153" s="404"/>
      <c r="J153" s="514">
        <v>5.29</v>
      </c>
    </row>
    <row r="154" spans="1:10" s="17" customFormat="1" ht="12.75">
      <c r="A154" s="113">
        <v>292</v>
      </c>
      <c r="B154" s="384" t="s">
        <v>285</v>
      </c>
      <c r="C154" s="112" t="s">
        <v>422</v>
      </c>
      <c r="D154" s="427">
        <v>85</v>
      </c>
      <c r="E154" s="419">
        <v>7.475</v>
      </c>
      <c r="F154" s="403">
        <v>635.375</v>
      </c>
      <c r="G154" s="403">
        <f t="shared" si="4"/>
        <v>635.375</v>
      </c>
      <c r="H154" s="404"/>
      <c r="I154" s="404"/>
      <c r="J154" s="514">
        <v>635.375</v>
      </c>
    </row>
    <row r="155" spans="1:10" s="17" customFormat="1" ht="12.75">
      <c r="A155" s="113">
        <v>292</v>
      </c>
      <c r="B155" s="394" t="s">
        <v>285</v>
      </c>
      <c r="C155" s="112" t="s">
        <v>424</v>
      </c>
      <c r="D155" s="427">
        <v>1</v>
      </c>
      <c r="E155" s="419">
        <v>14.49</v>
      </c>
      <c r="F155" s="403">
        <v>14.49</v>
      </c>
      <c r="G155" s="403">
        <f t="shared" si="4"/>
        <v>14.49</v>
      </c>
      <c r="H155" s="404"/>
      <c r="I155" s="404"/>
      <c r="J155" s="514">
        <v>14.49</v>
      </c>
    </row>
    <row r="156" spans="1:10" s="17" customFormat="1" ht="12.75">
      <c r="A156" s="113">
        <v>292</v>
      </c>
      <c r="B156" s="384" t="s">
        <v>309</v>
      </c>
      <c r="C156" s="112" t="s">
        <v>429</v>
      </c>
      <c r="D156" s="427">
        <v>13</v>
      </c>
      <c r="E156" s="419">
        <v>6.7275</v>
      </c>
      <c r="F156" s="403">
        <v>87.4575</v>
      </c>
      <c r="G156" s="403">
        <f t="shared" si="4"/>
        <v>87.4575</v>
      </c>
      <c r="H156" s="404"/>
      <c r="I156" s="404"/>
      <c r="J156" s="514">
        <v>87.4575</v>
      </c>
    </row>
    <row r="157" spans="1:10" s="17" customFormat="1" ht="12.75">
      <c r="A157" s="113">
        <v>292</v>
      </c>
      <c r="B157" s="394" t="s">
        <v>285</v>
      </c>
      <c r="C157" s="112" t="s">
        <v>432</v>
      </c>
      <c r="D157" s="427">
        <v>5</v>
      </c>
      <c r="E157" s="419">
        <v>3.9559999999999995</v>
      </c>
      <c r="F157" s="403">
        <v>19.78</v>
      </c>
      <c r="G157" s="403">
        <f t="shared" si="4"/>
        <v>19.78</v>
      </c>
      <c r="H157" s="404"/>
      <c r="I157" s="404"/>
      <c r="J157" s="514">
        <v>19.78</v>
      </c>
    </row>
    <row r="158" spans="1:10" s="17" customFormat="1" ht="12.75">
      <c r="A158" s="19" t="s">
        <v>433</v>
      </c>
      <c r="B158" s="386"/>
      <c r="C158" s="16"/>
      <c r="D158" s="428"/>
      <c r="E158" s="420"/>
      <c r="F158" s="407">
        <v>17324.446400000008</v>
      </c>
      <c r="G158" s="407"/>
      <c r="H158" s="404"/>
      <c r="I158" s="404"/>
      <c r="J158" s="517">
        <v>17324.446400000008</v>
      </c>
    </row>
    <row r="159" spans="1:10" s="17" customFormat="1" ht="12.75">
      <c r="A159" s="113">
        <v>294</v>
      </c>
      <c r="B159" s="394" t="s">
        <v>452</v>
      </c>
      <c r="C159" s="112" t="s">
        <v>453</v>
      </c>
      <c r="D159" s="427">
        <v>2</v>
      </c>
      <c r="E159" s="410">
        <v>112.5</v>
      </c>
      <c r="F159" s="403">
        <v>225</v>
      </c>
      <c r="G159" s="403">
        <f t="shared" si="4"/>
        <v>225</v>
      </c>
      <c r="H159" s="404"/>
      <c r="I159" s="404"/>
      <c r="J159" s="514">
        <v>225</v>
      </c>
    </row>
    <row r="160" spans="1:10" s="17" customFormat="1" ht="12.75">
      <c r="A160" s="21" t="s">
        <v>454</v>
      </c>
      <c r="B160" s="386"/>
      <c r="C160" s="16"/>
      <c r="D160" s="428"/>
      <c r="E160" s="412"/>
      <c r="F160" s="407">
        <v>225</v>
      </c>
      <c r="G160" s="407"/>
      <c r="H160" s="404"/>
      <c r="I160" s="404"/>
      <c r="J160" s="517">
        <v>225</v>
      </c>
    </row>
    <row r="161" spans="1:10" s="17" customFormat="1" ht="12.75">
      <c r="A161" s="113">
        <v>295</v>
      </c>
      <c r="B161" s="394" t="s">
        <v>285</v>
      </c>
      <c r="C161" s="112" t="s">
        <v>455</v>
      </c>
      <c r="D161" s="427">
        <v>1</v>
      </c>
      <c r="E161" s="410">
        <v>187.5</v>
      </c>
      <c r="F161" s="403">
        <v>187.5</v>
      </c>
      <c r="G161" s="403">
        <f t="shared" si="4"/>
        <v>187.5</v>
      </c>
      <c r="H161" s="404"/>
      <c r="I161" s="404"/>
      <c r="J161" s="514">
        <v>187.5</v>
      </c>
    </row>
    <row r="162" spans="1:10" s="17" customFormat="1" ht="12.75">
      <c r="A162" s="21" t="s">
        <v>457</v>
      </c>
      <c r="B162" s="386"/>
      <c r="C162" s="16"/>
      <c r="D162" s="428"/>
      <c r="E162" s="412"/>
      <c r="F162" s="407">
        <v>187.5</v>
      </c>
      <c r="G162" s="407"/>
      <c r="H162" s="404"/>
      <c r="I162" s="404"/>
      <c r="J162" s="517">
        <v>187.5</v>
      </c>
    </row>
    <row r="163" spans="1:10" s="17" customFormat="1" ht="12.75">
      <c r="A163" s="115">
        <v>296</v>
      </c>
      <c r="B163" s="384" t="s">
        <v>169</v>
      </c>
      <c r="C163" s="112" t="s">
        <v>651</v>
      </c>
      <c r="D163" s="482">
        <v>5</v>
      </c>
      <c r="E163" s="457">
        <v>310.5</v>
      </c>
      <c r="F163" s="451">
        <v>1552.5</v>
      </c>
      <c r="G163" s="451">
        <f>+F163</f>
        <v>1552.5</v>
      </c>
      <c r="H163" s="451"/>
      <c r="I163" s="451"/>
      <c r="J163" s="452">
        <v>1552.5</v>
      </c>
    </row>
    <row r="164" spans="1:10" s="17" customFormat="1" ht="12.75">
      <c r="A164" s="115">
        <v>296</v>
      </c>
      <c r="B164" s="384" t="s">
        <v>169</v>
      </c>
      <c r="C164" s="112" t="s">
        <v>652</v>
      </c>
      <c r="D164" s="482">
        <v>1</v>
      </c>
      <c r="E164" s="457">
        <v>225</v>
      </c>
      <c r="F164" s="451">
        <v>225</v>
      </c>
      <c r="G164" s="451">
        <f>+F164</f>
        <v>225</v>
      </c>
      <c r="H164" s="451"/>
      <c r="I164" s="451"/>
      <c r="J164" s="452">
        <v>225</v>
      </c>
    </row>
    <row r="165" spans="1:10" s="17" customFormat="1" ht="12.75">
      <c r="A165" s="115">
        <v>296</v>
      </c>
      <c r="B165" s="384" t="s">
        <v>169</v>
      </c>
      <c r="C165" s="112" t="s">
        <v>653</v>
      </c>
      <c r="D165" s="482">
        <v>10</v>
      </c>
      <c r="E165" s="457">
        <v>150</v>
      </c>
      <c r="F165" s="451">
        <v>1500</v>
      </c>
      <c r="G165" s="451">
        <f>+F165</f>
        <v>1500</v>
      </c>
      <c r="H165" s="451"/>
      <c r="I165" s="451"/>
      <c r="J165" s="452">
        <v>1500</v>
      </c>
    </row>
    <row r="166" spans="1:10" s="17" customFormat="1" ht="12.75">
      <c r="A166" s="657" t="s">
        <v>515</v>
      </c>
      <c r="B166" s="386"/>
      <c r="C166" s="16"/>
      <c r="D166" s="428"/>
      <c r="E166" s="412"/>
      <c r="F166" s="407">
        <f>SUM(F163:F165)</f>
        <v>3277.5</v>
      </c>
      <c r="G166" s="407"/>
      <c r="H166" s="404"/>
      <c r="I166" s="404"/>
      <c r="J166" s="517">
        <f>SUM(J163:J165)</f>
        <v>3277.5</v>
      </c>
    </row>
    <row r="167" spans="1:10" s="17" customFormat="1" ht="12.75">
      <c r="A167" s="113">
        <v>299</v>
      </c>
      <c r="B167" s="384" t="s">
        <v>169</v>
      </c>
      <c r="C167" s="112" t="s">
        <v>518</v>
      </c>
      <c r="D167" s="427">
        <v>120</v>
      </c>
      <c r="E167" s="410">
        <v>40.25</v>
      </c>
      <c r="F167" s="403">
        <v>4830</v>
      </c>
      <c r="G167" s="403">
        <f t="shared" si="4"/>
        <v>4830</v>
      </c>
      <c r="H167" s="404"/>
      <c r="I167" s="404"/>
      <c r="J167" s="514">
        <v>4830</v>
      </c>
    </row>
    <row r="168" spans="1:10" s="17" customFormat="1" ht="13.5" thickBot="1">
      <c r="A168" s="120" t="s">
        <v>523</v>
      </c>
      <c r="B168" s="395"/>
      <c r="C168" s="121"/>
      <c r="D168" s="496"/>
      <c r="E168" s="446"/>
      <c r="F168" s="423">
        <v>4830</v>
      </c>
      <c r="G168" s="423"/>
      <c r="H168" s="424"/>
      <c r="I168" s="424"/>
      <c r="J168" s="516">
        <v>4830</v>
      </c>
    </row>
    <row r="169" spans="1:10" s="167" customFormat="1" ht="19.5" customHeight="1" thickBot="1">
      <c r="A169" s="166"/>
      <c r="B169" s="28"/>
      <c r="C169" s="29"/>
      <c r="D169" s="266"/>
      <c r="E169" s="197"/>
      <c r="F169" s="197"/>
      <c r="G169" s="198"/>
      <c r="H169" s="198"/>
      <c r="I169" s="198"/>
      <c r="J169" s="198"/>
    </row>
    <row r="170" spans="1:17" s="95" customFormat="1" ht="24.75" customHeight="1" thickBot="1">
      <c r="A170" s="836" t="s">
        <v>524</v>
      </c>
      <c r="B170" s="837"/>
      <c r="C170" s="837"/>
      <c r="D170" s="851"/>
      <c r="E170" s="838"/>
      <c r="F170" s="96">
        <f>SUM(F168+F162+F160+F108+F97+F94+F86+F80+F77+F72+F67+F63+F50+F48+F41+F37+F25+F158+F166)</f>
        <v>305519.2149</v>
      </c>
      <c r="G170" s="96">
        <f>SUM(G13:G168)</f>
        <v>305519.21489999973</v>
      </c>
      <c r="H170" s="96">
        <f>SUM(H13:H168)</f>
        <v>0</v>
      </c>
      <c r="I170" s="96">
        <f>SUM(I13:I168)</f>
        <v>0</v>
      </c>
      <c r="J170" s="96">
        <f>SUM(J168+J162+J160+J158+J108+J97+J94+J86+J80+J77+J72+J67+J63+J50+J48+J37+J25+J41+J166)</f>
        <v>305519.2149</v>
      </c>
      <c r="K170" s="23"/>
      <c r="M170" s="23"/>
      <c r="N170" s="90"/>
      <c r="O170" s="94"/>
      <c r="Q170" s="23"/>
    </row>
    <row r="171" spans="1:10" s="167" customFormat="1" ht="19.5" customHeight="1" thickBot="1">
      <c r="A171" s="166"/>
      <c r="B171" s="28"/>
      <c r="C171" s="33"/>
      <c r="D171" s="266"/>
      <c r="E171" s="201"/>
      <c r="F171" s="201"/>
      <c r="G171" s="198"/>
      <c r="H171" s="198"/>
      <c r="I171" s="198"/>
      <c r="J171" s="198"/>
    </row>
    <row r="172" spans="1:17" s="93" customFormat="1" ht="32.25" customHeight="1" thickBot="1">
      <c r="A172" s="170" t="s">
        <v>525</v>
      </c>
      <c r="B172" s="23"/>
      <c r="C172" s="91"/>
      <c r="D172" s="267"/>
      <c r="E172" s="203"/>
      <c r="F172" s="203"/>
      <c r="G172" s="203"/>
      <c r="H172" s="203"/>
      <c r="I172" s="203"/>
      <c r="J172" s="203"/>
      <c r="K172" s="23"/>
      <c r="M172" s="23"/>
      <c r="N172" s="83"/>
      <c r="O172" s="94"/>
      <c r="P172" s="95"/>
      <c r="Q172" s="23"/>
    </row>
    <row r="173" spans="1:17" s="230" customFormat="1" ht="12.75">
      <c r="A173" s="98">
        <v>311</v>
      </c>
      <c r="B173" s="79" t="s">
        <v>526</v>
      </c>
      <c r="C173" s="80" t="s">
        <v>527</v>
      </c>
      <c r="D173" s="431">
        <v>15</v>
      </c>
      <c r="E173" s="99">
        <v>1666.6666666666667</v>
      </c>
      <c r="F173" s="434">
        <v>25000</v>
      </c>
      <c r="G173" s="434">
        <f aca="true" t="shared" si="5" ref="G173:G204">+F173</f>
        <v>25000</v>
      </c>
      <c r="H173" s="434"/>
      <c r="I173" s="434"/>
      <c r="J173" s="130">
        <v>25000</v>
      </c>
      <c r="N173" s="291"/>
      <c r="O173" s="291"/>
      <c r="Q173" s="237"/>
    </row>
    <row r="174" spans="1:17" s="95" customFormat="1" ht="12.75">
      <c r="A174" s="100" t="s">
        <v>528</v>
      </c>
      <c r="B174" s="88"/>
      <c r="C174" s="89"/>
      <c r="D174" s="432"/>
      <c r="E174" s="412"/>
      <c r="F174" s="101">
        <v>25000</v>
      </c>
      <c r="G174" s="101"/>
      <c r="H174" s="101"/>
      <c r="I174" s="101"/>
      <c r="J174" s="124">
        <v>25000</v>
      </c>
      <c r="N174" s="94"/>
      <c r="O174" s="94"/>
      <c r="Q174" s="233"/>
    </row>
    <row r="175" spans="1:10" s="17" customFormat="1" ht="12.75">
      <c r="A175" s="113">
        <v>312</v>
      </c>
      <c r="B175" s="384" t="s">
        <v>526</v>
      </c>
      <c r="C175" s="112" t="s">
        <v>529</v>
      </c>
      <c r="D175" s="427">
        <v>14</v>
      </c>
      <c r="E175" s="435">
        <v>500</v>
      </c>
      <c r="F175" s="403">
        <f>+E175*D175</f>
        <v>7000</v>
      </c>
      <c r="G175" s="403">
        <f t="shared" si="5"/>
        <v>7000</v>
      </c>
      <c r="H175" s="403"/>
      <c r="I175" s="403"/>
      <c r="J175" s="405">
        <v>7000</v>
      </c>
    </row>
    <row r="176" spans="1:10" s="17" customFormat="1" ht="12.75">
      <c r="A176" s="18" t="s">
        <v>530</v>
      </c>
      <c r="B176" s="125"/>
      <c r="C176" s="16"/>
      <c r="D176" s="436"/>
      <c r="E176" s="437"/>
      <c r="F176" s="412">
        <f>+F175</f>
        <v>7000</v>
      </c>
      <c r="G176" s="412"/>
      <c r="H176" s="412"/>
      <c r="I176" s="412"/>
      <c r="J176" s="413">
        <v>7000</v>
      </c>
    </row>
    <row r="177" spans="1:10" s="17" customFormat="1" ht="12.75">
      <c r="A177" s="113">
        <v>313</v>
      </c>
      <c r="B177" s="384" t="s">
        <v>526</v>
      </c>
      <c r="C177" s="112" t="s">
        <v>531</v>
      </c>
      <c r="D177" s="427">
        <v>15</v>
      </c>
      <c r="E177" s="435">
        <v>1000</v>
      </c>
      <c r="F177" s="403">
        <f>+E177*D177</f>
        <v>15000</v>
      </c>
      <c r="G177" s="403">
        <f t="shared" si="5"/>
        <v>15000</v>
      </c>
      <c r="H177" s="403"/>
      <c r="I177" s="403"/>
      <c r="J177" s="405">
        <v>15000</v>
      </c>
    </row>
    <row r="178" spans="1:10" s="17" customFormat="1" ht="12.75">
      <c r="A178" s="18" t="s">
        <v>532</v>
      </c>
      <c r="B178" s="125"/>
      <c r="C178" s="16"/>
      <c r="D178" s="436"/>
      <c r="E178" s="437"/>
      <c r="F178" s="412">
        <f>+F177</f>
        <v>15000</v>
      </c>
      <c r="G178" s="412"/>
      <c r="H178" s="412"/>
      <c r="I178" s="412"/>
      <c r="J178" s="413">
        <v>15000</v>
      </c>
    </row>
    <row r="179" spans="1:10" s="17" customFormat="1" ht="12.75">
      <c r="A179" s="113">
        <v>314</v>
      </c>
      <c r="B179" s="384" t="s">
        <v>534</v>
      </c>
      <c r="C179" s="112" t="s">
        <v>535</v>
      </c>
      <c r="D179" s="427">
        <v>3</v>
      </c>
      <c r="E179" s="435">
        <v>4333.333333333333</v>
      </c>
      <c r="F179" s="403">
        <v>13000</v>
      </c>
      <c r="G179" s="403">
        <f t="shared" si="5"/>
        <v>13000</v>
      </c>
      <c r="H179" s="403"/>
      <c r="I179" s="403"/>
      <c r="J179" s="405">
        <v>13000</v>
      </c>
    </row>
    <row r="180" spans="1:10" s="17" customFormat="1" ht="12.75">
      <c r="A180" s="113">
        <v>314</v>
      </c>
      <c r="B180" s="384" t="s">
        <v>526</v>
      </c>
      <c r="C180" s="112" t="s">
        <v>536</v>
      </c>
      <c r="D180" s="427">
        <v>14</v>
      </c>
      <c r="E180" s="435">
        <v>1285.71</v>
      </c>
      <c r="F180" s="403">
        <v>18000</v>
      </c>
      <c r="G180" s="403">
        <f t="shared" si="5"/>
        <v>18000</v>
      </c>
      <c r="H180" s="403"/>
      <c r="I180" s="403"/>
      <c r="J180" s="405">
        <v>18000</v>
      </c>
    </row>
    <row r="181" spans="1:10" s="17" customFormat="1" ht="12.75">
      <c r="A181" s="113">
        <v>314</v>
      </c>
      <c r="B181" s="384" t="s">
        <v>526</v>
      </c>
      <c r="C181" s="112" t="s">
        <v>536</v>
      </c>
      <c r="D181" s="427">
        <v>2</v>
      </c>
      <c r="E181" s="435">
        <v>5000</v>
      </c>
      <c r="F181" s="403">
        <v>10000</v>
      </c>
      <c r="G181" s="403">
        <f t="shared" si="5"/>
        <v>10000</v>
      </c>
      <c r="H181" s="403"/>
      <c r="I181" s="403"/>
      <c r="J181" s="405">
        <v>10000</v>
      </c>
    </row>
    <row r="182" spans="1:10" s="17" customFormat="1" ht="12.75">
      <c r="A182" s="18" t="s">
        <v>537</v>
      </c>
      <c r="B182" s="125"/>
      <c r="C182" s="16"/>
      <c r="D182" s="436"/>
      <c r="E182" s="437"/>
      <c r="F182" s="412">
        <f>SUM(F179:F181)</f>
        <v>41000</v>
      </c>
      <c r="G182" s="412"/>
      <c r="H182" s="412"/>
      <c r="I182" s="412"/>
      <c r="J182" s="413">
        <v>41000</v>
      </c>
    </row>
    <row r="183" spans="1:10" s="17" customFormat="1" ht="12.75">
      <c r="A183" s="113">
        <v>315</v>
      </c>
      <c r="B183" s="384" t="s">
        <v>526</v>
      </c>
      <c r="C183" s="112" t="s">
        <v>538</v>
      </c>
      <c r="D183" s="427">
        <v>14</v>
      </c>
      <c r="E183" s="435">
        <v>2428.5714285714284</v>
      </c>
      <c r="F183" s="403">
        <v>34000</v>
      </c>
      <c r="G183" s="403">
        <f t="shared" si="5"/>
        <v>34000</v>
      </c>
      <c r="H183" s="403"/>
      <c r="I183" s="403"/>
      <c r="J183" s="405">
        <v>34000</v>
      </c>
    </row>
    <row r="184" spans="1:10" s="17" customFormat="1" ht="12.75">
      <c r="A184" s="18" t="s">
        <v>540</v>
      </c>
      <c r="B184" s="125"/>
      <c r="C184" s="16"/>
      <c r="D184" s="436"/>
      <c r="E184" s="437"/>
      <c r="F184" s="412">
        <v>34000</v>
      </c>
      <c r="G184" s="412"/>
      <c r="H184" s="412"/>
      <c r="I184" s="412"/>
      <c r="J184" s="413">
        <v>34000</v>
      </c>
    </row>
    <row r="185" spans="1:10" s="17" customFormat="1" ht="12.75">
      <c r="A185" s="113">
        <v>321</v>
      </c>
      <c r="B185" s="384" t="s">
        <v>541</v>
      </c>
      <c r="C185" s="112" t="s">
        <v>542</v>
      </c>
      <c r="D185" s="427">
        <v>3</v>
      </c>
      <c r="E185" s="435">
        <v>18333.33</v>
      </c>
      <c r="F185" s="403">
        <v>55000</v>
      </c>
      <c r="G185" s="403">
        <f t="shared" si="5"/>
        <v>55000</v>
      </c>
      <c r="H185" s="403"/>
      <c r="I185" s="403"/>
      <c r="J185" s="405">
        <v>55000</v>
      </c>
    </row>
    <row r="186" spans="1:10" s="17" customFormat="1" ht="12.75">
      <c r="A186" s="18" t="s">
        <v>543</v>
      </c>
      <c r="B186" s="125"/>
      <c r="C186" s="16"/>
      <c r="D186" s="438"/>
      <c r="E186" s="439"/>
      <c r="F186" s="412">
        <f>+F185</f>
        <v>55000</v>
      </c>
      <c r="G186" s="412"/>
      <c r="H186" s="412"/>
      <c r="I186" s="412"/>
      <c r="J186" s="413">
        <v>55000</v>
      </c>
    </row>
    <row r="187" spans="1:10" s="17" customFormat="1" ht="12.75">
      <c r="A187" s="113">
        <v>324</v>
      </c>
      <c r="B187" s="384" t="s">
        <v>541</v>
      </c>
      <c r="C187" s="112" t="s">
        <v>544</v>
      </c>
      <c r="D187" s="427">
        <v>12</v>
      </c>
      <c r="E187" s="410">
        <v>300</v>
      </c>
      <c r="F187" s="410">
        <f>+D187*E187</f>
        <v>3600</v>
      </c>
      <c r="G187" s="410">
        <f t="shared" si="5"/>
        <v>3600</v>
      </c>
      <c r="H187" s="410"/>
      <c r="I187" s="410"/>
      <c r="J187" s="411">
        <v>3600</v>
      </c>
    </row>
    <row r="188" spans="1:10" s="17" customFormat="1" ht="12.75">
      <c r="A188" s="18" t="s">
        <v>545</v>
      </c>
      <c r="B188" s="125"/>
      <c r="C188" s="16"/>
      <c r="D188" s="436"/>
      <c r="E188" s="437"/>
      <c r="F188" s="412">
        <f>+F187</f>
        <v>3600</v>
      </c>
      <c r="G188" s="412"/>
      <c r="H188" s="412"/>
      <c r="I188" s="412"/>
      <c r="J188" s="413">
        <v>3600</v>
      </c>
    </row>
    <row r="189" spans="1:10" s="17" customFormat="1" ht="12.75">
      <c r="A189" s="113">
        <v>331</v>
      </c>
      <c r="B189" s="394" t="s">
        <v>526</v>
      </c>
      <c r="C189" s="122" t="s">
        <v>546</v>
      </c>
      <c r="D189" s="427">
        <v>1</v>
      </c>
      <c r="E189" s="435">
        <v>16000</v>
      </c>
      <c r="F189" s="403">
        <f>+E189*D189</f>
        <v>16000</v>
      </c>
      <c r="G189" s="403">
        <f t="shared" si="5"/>
        <v>16000</v>
      </c>
      <c r="H189" s="403"/>
      <c r="I189" s="403"/>
      <c r="J189" s="405">
        <v>16000</v>
      </c>
    </row>
    <row r="190" spans="1:10" s="17" customFormat="1" ht="12.75">
      <c r="A190" s="113">
        <v>331</v>
      </c>
      <c r="B190" s="394" t="s">
        <v>526</v>
      </c>
      <c r="C190" s="122" t="s">
        <v>547</v>
      </c>
      <c r="D190" s="427">
        <v>13</v>
      </c>
      <c r="E190" s="435">
        <v>1153.81</v>
      </c>
      <c r="F190" s="403">
        <v>15000</v>
      </c>
      <c r="G190" s="403">
        <f t="shared" si="5"/>
        <v>15000</v>
      </c>
      <c r="H190" s="403"/>
      <c r="I190" s="403"/>
      <c r="J190" s="405">
        <v>15000</v>
      </c>
    </row>
    <row r="191" spans="1:10" s="17" customFormat="1" ht="14.25" customHeight="1">
      <c r="A191" s="18" t="s">
        <v>548</v>
      </c>
      <c r="B191" s="125"/>
      <c r="C191" s="16"/>
      <c r="D191" s="432"/>
      <c r="E191" s="101"/>
      <c r="F191" s="412">
        <f>SUM(F189:F190)</f>
        <v>31000</v>
      </c>
      <c r="G191" s="412"/>
      <c r="H191" s="412"/>
      <c r="I191" s="412"/>
      <c r="J191" s="413">
        <v>31000</v>
      </c>
    </row>
    <row r="192" spans="1:10" s="17" customFormat="1" ht="12.75">
      <c r="A192" s="123">
        <v>332</v>
      </c>
      <c r="B192" s="394" t="s">
        <v>534</v>
      </c>
      <c r="C192" s="122" t="s">
        <v>549</v>
      </c>
      <c r="D192" s="427">
        <v>25</v>
      </c>
      <c r="E192" s="435">
        <v>2000</v>
      </c>
      <c r="F192" s="403">
        <f>+E192*D192</f>
        <v>50000</v>
      </c>
      <c r="G192" s="403">
        <f t="shared" si="5"/>
        <v>50000</v>
      </c>
      <c r="H192" s="403"/>
      <c r="I192" s="403"/>
      <c r="J192" s="405">
        <v>50000</v>
      </c>
    </row>
    <row r="193" spans="1:10" s="17" customFormat="1" ht="12.75">
      <c r="A193" s="123">
        <v>332</v>
      </c>
      <c r="B193" s="394" t="s">
        <v>534</v>
      </c>
      <c r="C193" s="122" t="s">
        <v>550</v>
      </c>
      <c r="D193" s="427">
        <v>10</v>
      </c>
      <c r="E193" s="435">
        <v>600</v>
      </c>
      <c r="F193" s="403">
        <f>+E193*D193</f>
        <v>6000</v>
      </c>
      <c r="G193" s="403">
        <f t="shared" si="5"/>
        <v>6000</v>
      </c>
      <c r="H193" s="403"/>
      <c r="I193" s="403"/>
      <c r="J193" s="405">
        <v>6000</v>
      </c>
    </row>
    <row r="194" spans="1:10" s="17" customFormat="1" ht="12.75">
      <c r="A194" s="21" t="s">
        <v>551</v>
      </c>
      <c r="B194" s="386"/>
      <c r="C194" s="16"/>
      <c r="D194" s="440"/>
      <c r="E194" s="437"/>
      <c r="F194" s="412">
        <f>SUM(F192:F193)</f>
        <v>56000</v>
      </c>
      <c r="G194" s="412"/>
      <c r="H194" s="412"/>
      <c r="I194" s="412"/>
      <c r="J194" s="413">
        <v>56000</v>
      </c>
    </row>
    <row r="195" spans="1:10" s="17" customFormat="1" ht="12.75">
      <c r="A195" s="113">
        <v>333</v>
      </c>
      <c r="B195" s="384" t="s">
        <v>541</v>
      </c>
      <c r="C195" s="112" t="s">
        <v>552</v>
      </c>
      <c r="D195" s="427">
        <v>8</v>
      </c>
      <c r="E195" s="435">
        <v>2750</v>
      </c>
      <c r="F195" s="403">
        <v>22000</v>
      </c>
      <c r="G195" s="403">
        <f t="shared" si="5"/>
        <v>22000</v>
      </c>
      <c r="H195" s="403"/>
      <c r="I195" s="403"/>
      <c r="J195" s="405">
        <v>22000</v>
      </c>
    </row>
    <row r="196" spans="1:10" s="17" customFormat="1" ht="12.75">
      <c r="A196" s="113">
        <v>333</v>
      </c>
      <c r="B196" s="384" t="s">
        <v>534</v>
      </c>
      <c r="C196" s="112" t="s">
        <v>553</v>
      </c>
      <c r="D196" s="427">
        <v>3</v>
      </c>
      <c r="E196" s="435">
        <v>2050</v>
      </c>
      <c r="F196" s="403">
        <f>+E196*D196</f>
        <v>6150</v>
      </c>
      <c r="G196" s="403">
        <f t="shared" si="5"/>
        <v>6150</v>
      </c>
      <c r="H196" s="403"/>
      <c r="I196" s="403"/>
      <c r="J196" s="405">
        <v>6150</v>
      </c>
    </row>
    <row r="197" spans="1:10" s="17" customFormat="1" ht="12.75">
      <c r="A197" s="113">
        <v>333</v>
      </c>
      <c r="B197" s="384" t="s">
        <v>534</v>
      </c>
      <c r="C197" s="112" t="s">
        <v>554</v>
      </c>
      <c r="D197" s="427">
        <v>4</v>
      </c>
      <c r="E197" s="435">
        <v>5000</v>
      </c>
      <c r="F197" s="403">
        <f>+E197*D197</f>
        <v>20000</v>
      </c>
      <c r="G197" s="403">
        <f t="shared" si="5"/>
        <v>20000</v>
      </c>
      <c r="H197" s="403"/>
      <c r="I197" s="403"/>
      <c r="J197" s="405">
        <v>20000</v>
      </c>
    </row>
    <row r="198" spans="1:10" s="17" customFormat="1" ht="12.75">
      <c r="A198" s="113">
        <v>333</v>
      </c>
      <c r="B198" s="384" t="s">
        <v>534</v>
      </c>
      <c r="C198" s="112" t="s">
        <v>555</v>
      </c>
      <c r="D198" s="427">
        <v>45</v>
      </c>
      <c r="E198" s="435">
        <v>200</v>
      </c>
      <c r="F198" s="403">
        <v>9000</v>
      </c>
      <c r="G198" s="403">
        <f t="shared" si="5"/>
        <v>9000</v>
      </c>
      <c r="H198" s="403"/>
      <c r="I198" s="403"/>
      <c r="J198" s="405">
        <v>9000</v>
      </c>
    </row>
    <row r="199" spans="1:10" s="17" customFormat="1" ht="24">
      <c r="A199" s="123">
        <v>333</v>
      </c>
      <c r="B199" s="394" t="s">
        <v>526</v>
      </c>
      <c r="C199" s="112" t="s">
        <v>556</v>
      </c>
      <c r="D199" s="427">
        <v>1</v>
      </c>
      <c r="E199" s="435">
        <v>5000</v>
      </c>
      <c r="F199" s="403">
        <v>5000</v>
      </c>
      <c r="G199" s="403">
        <f t="shared" si="5"/>
        <v>5000</v>
      </c>
      <c r="H199" s="403"/>
      <c r="I199" s="403"/>
      <c r="J199" s="405">
        <v>5000</v>
      </c>
    </row>
    <row r="200" spans="1:10" s="17" customFormat="1" ht="12.75">
      <c r="A200" s="18" t="s">
        <v>557</v>
      </c>
      <c r="B200" s="125"/>
      <c r="C200" s="16"/>
      <c r="D200" s="436"/>
      <c r="E200" s="437"/>
      <c r="F200" s="412">
        <f>SUM(F195:F199)</f>
        <v>62150</v>
      </c>
      <c r="G200" s="412"/>
      <c r="H200" s="412"/>
      <c r="I200" s="412"/>
      <c r="J200" s="413">
        <v>62150</v>
      </c>
    </row>
    <row r="201" spans="1:10" s="17" customFormat="1" ht="12.75">
      <c r="A201" s="113">
        <v>335</v>
      </c>
      <c r="B201" s="384" t="s">
        <v>534</v>
      </c>
      <c r="C201" s="112" t="s">
        <v>558</v>
      </c>
      <c r="D201" s="427">
        <v>182</v>
      </c>
      <c r="E201" s="410">
        <v>50</v>
      </c>
      <c r="F201" s="410">
        <f>+E201*D201</f>
        <v>9100</v>
      </c>
      <c r="G201" s="410">
        <f t="shared" si="5"/>
        <v>9100</v>
      </c>
      <c r="H201" s="410"/>
      <c r="I201" s="410"/>
      <c r="J201" s="411">
        <v>9100</v>
      </c>
    </row>
    <row r="202" spans="1:10" s="17" customFormat="1" ht="12.75">
      <c r="A202" s="113">
        <v>335</v>
      </c>
      <c r="B202" s="384" t="s">
        <v>526</v>
      </c>
      <c r="C202" s="112" t="s">
        <v>559</v>
      </c>
      <c r="D202" s="427">
        <v>2</v>
      </c>
      <c r="E202" s="435">
        <v>5500</v>
      </c>
      <c r="F202" s="403">
        <v>11000</v>
      </c>
      <c r="G202" s="403">
        <f t="shared" si="5"/>
        <v>11000</v>
      </c>
      <c r="H202" s="403"/>
      <c r="I202" s="403"/>
      <c r="J202" s="405">
        <v>11000</v>
      </c>
    </row>
    <row r="203" spans="1:10" s="17" customFormat="1" ht="12.75">
      <c r="A203" s="113">
        <v>335</v>
      </c>
      <c r="B203" s="384" t="s">
        <v>526</v>
      </c>
      <c r="C203" s="112" t="s">
        <v>560</v>
      </c>
      <c r="D203" s="427">
        <v>23</v>
      </c>
      <c r="E203" s="435">
        <v>1608.695652173913</v>
      </c>
      <c r="F203" s="403">
        <v>37000</v>
      </c>
      <c r="G203" s="403">
        <f t="shared" si="5"/>
        <v>37000</v>
      </c>
      <c r="H203" s="403"/>
      <c r="I203" s="403"/>
      <c r="J203" s="405">
        <v>37000</v>
      </c>
    </row>
    <row r="204" spans="1:10" s="17" customFormat="1" ht="12.75">
      <c r="A204" s="113">
        <v>335</v>
      </c>
      <c r="B204" s="384" t="s">
        <v>526</v>
      </c>
      <c r="C204" s="112" t="s">
        <v>561</v>
      </c>
      <c r="D204" s="427">
        <v>6</v>
      </c>
      <c r="E204" s="435">
        <v>1333.33</v>
      </c>
      <c r="F204" s="403">
        <v>8000</v>
      </c>
      <c r="G204" s="403">
        <f t="shared" si="5"/>
        <v>8000</v>
      </c>
      <c r="H204" s="403"/>
      <c r="I204" s="403"/>
      <c r="J204" s="405">
        <v>8000</v>
      </c>
    </row>
    <row r="205" spans="1:10" s="17" customFormat="1" ht="12.75">
      <c r="A205" s="113">
        <v>335</v>
      </c>
      <c r="B205" s="384" t="s">
        <v>541</v>
      </c>
      <c r="C205" s="112" t="s">
        <v>562</v>
      </c>
      <c r="D205" s="427">
        <v>1</v>
      </c>
      <c r="E205" s="435">
        <v>5000</v>
      </c>
      <c r="F205" s="403">
        <v>5000</v>
      </c>
      <c r="G205" s="403">
        <f aca="true" t="shared" si="6" ref="G205:G232">+F205</f>
        <v>5000</v>
      </c>
      <c r="H205" s="403"/>
      <c r="I205" s="403"/>
      <c r="J205" s="405">
        <v>5000</v>
      </c>
    </row>
    <row r="206" spans="1:10" s="17" customFormat="1" ht="12.75">
      <c r="A206" s="18" t="s">
        <v>563</v>
      </c>
      <c r="B206" s="125"/>
      <c r="C206" s="16"/>
      <c r="D206" s="436"/>
      <c r="E206" s="437"/>
      <c r="F206" s="412">
        <f>SUM(F201:F205)</f>
        <v>70100</v>
      </c>
      <c r="G206" s="412"/>
      <c r="H206" s="412"/>
      <c r="I206" s="412"/>
      <c r="J206" s="413">
        <v>70100</v>
      </c>
    </row>
    <row r="207" spans="1:10" s="17" customFormat="1" ht="12.75">
      <c r="A207" s="123">
        <v>336</v>
      </c>
      <c r="B207" s="394" t="s">
        <v>526</v>
      </c>
      <c r="C207" s="122" t="s">
        <v>564</v>
      </c>
      <c r="D207" s="427">
        <v>1</v>
      </c>
      <c r="E207" s="435">
        <v>8000</v>
      </c>
      <c r="F207" s="403">
        <f>+E207*D207</f>
        <v>8000</v>
      </c>
      <c r="G207" s="403">
        <f t="shared" si="6"/>
        <v>8000</v>
      </c>
      <c r="H207" s="403"/>
      <c r="I207" s="403"/>
      <c r="J207" s="405">
        <v>8000</v>
      </c>
    </row>
    <row r="208" spans="1:10" s="17" customFormat="1" ht="12.75">
      <c r="A208" s="21" t="s">
        <v>565</v>
      </c>
      <c r="B208" s="386"/>
      <c r="C208" s="16"/>
      <c r="D208" s="440"/>
      <c r="E208" s="437"/>
      <c r="F208" s="412">
        <f>+F207</f>
        <v>8000</v>
      </c>
      <c r="G208" s="412"/>
      <c r="H208" s="412"/>
      <c r="I208" s="412"/>
      <c r="J208" s="413">
        <v>8000</v>
      </c>
    </row>
    <row r="209" spans="1:10" s="17" customFormat="1" ht="12.75">
      <c r="A209" s="113">
        <v>345</v>
      </c>
      <c r="B209" s="384" t="s">
        <v>526</v>
      </c>
      <c r="C209" s="112" t="s">
        <v>569</v>
      </c>
      <c r="D209" s="427">
        <v>20</v>
      </c>
      <c r="E209" s="455">
        <v>1000</v>
      </c>
      <c r="F209" s="410">
        <f>+E209*D209</f>
        <v>20000</v>
      </c>
      <c r="G209" s="410">
        <f t="shared" si="6"/>
        <v>20000</v>
      </c>
      <c r="H209" s="412"/>
      <c r="I209" s="412"/>
      <c r="J209" s="413">
        <v>20000</v>
      </c>
    </row>
    <row r="210" spans="1:10" s="17" customFormat="1" ht="12.75">
      <c r="A210" s="18" t="s">
        <v>570</v>
      </c>
      <c r="B210" s="125"/>
      <c r="C210" s="16"/>
      <c r="D210" s="441"/>
      <c r="E210" s="442"/>
      <c r="F210" s="412">
        <f>+F209</f>
        <v>20000</v>
      </c>
      <c r="G210" s="412"/>
      <c r="H210" s="412"/>
      <c r="I210" s="412"/>
      <c r="J210" s="413">
        <v>20000</v>
      </c>
    </row>
    <row r="211" spans="1:10" s="17" customFormat="1" ht="12.75">
      <c r="A211" s="115">
        <v>351</v>
      </c>
      <c r="B211" s="389" t="s">
        <v>526</v>
      </c>
      <c r="C211" s="112" t="s">
        <v>575</v>
      </c>
      <c r="D211" s="427">
        <v>3</v>
      </c>
      <c r="E211" s="435">
        <v>2000</v>
      </c>
      <c r="F211" s="403">
        <f>+E211*D211</f>
        <v>6000</v>
      </c>
      <c r="G211" s="403">
        <f t="shared" si="6"/>
        <v>6000</v>
      </c>
      <c r="H211" s="403"/>
      <c r="I211" s="403"/>
      <c r="J211" s="405">
        <v>6000</v>
      </c>
    </row>
    <row r="212" spans="1:10" s="17" customFormat="1" ht="12.75">
      <c r="A212" s="21" t="s">
        <v>577</v>
      </c>
      <c r="B212" s="386"/>
      <c r="C212" s="16"/>
      <c r="D212" s="440"/>
      <c r="E212" s="437"/>
      <c r="F212" s="412">
        <f>+F211</f>
        <v>6000</v>
      </c>
      <c r="G212" s="412"/>
      <c r="H212" s="412"/>
      <c r="I212" s="412"/>
      <c r="J212" s="413">
        <v>6000</v>
      </c>
    </row>
    <row r="213" spans="1:10" s="17" customFormat="1" ht="12.75">
      <c r="A213" s="113">
        <v>352</v>
      </c>
      <c r="B213" s="384" t="s">
        <v>541</v>
      </c>
      <c r="C213" s="112" t="s">
        <v>578</v>
      </c>
      <c r="D213" s="427">
        <v>15</v>
      </c>
      <c r="E213" s="435">
        <v>1666.67</v>
      </c>
      <c r="F213" s="403">
        <f>+E213*D213</f>
        <v>25000.050000000003</v>
      </c>
      <c r="G213" s="403">
        <f t="shared" si="6"/>
        <v>25000.050000000003</v>
      </c>
      <c r="H213" s="403"/>
      <c r="I213" s="403"/>
      <c r="J213" s="405">
        <v>25000.05</v>
      </c>
    </row>
    <row r="214" spans="1:10" s="17" customFormat="1" ht="12.75">
      <c r="A214" s="113">
        <v>352</v>
      </c>
      <c r="B214" s="384" t="s">
        <v>541</v>
      </c>
      <c r="C214" s="112" t="s">
        <v>579</v>
      </c>
      <c r="D214" s="427">
        <v>2</v>
      </c>
      <c r="E214" s="435">
        <v>1500</v>
      </c>
      <c r="F214" s="403">
        <v>3000</v>
      </c>
      <c r="G214" s="403">
        <f t="shared" si="6"/>
        <v>3000</v>
      </c>
      <c r="H214" s="403"/>
      <c r="I214" s="403"/>
      <c r="J214" s="405">
        <v>3000</v>
      </c>
    </row>
    <row r="215" spans="1:10" s="17" customFormat="1" ht="12.75">
      <c r="A215" s="18" t="s">
        <v>580</v>
      </c>
      <c r="B215" s="125"/>
      <c r="C215" s="16"/>
      <c r="D215" s="436"/>
      <c r="E215" s="437"/>
      <c r="F215" s="412">
        <f>SUM(F213:F214)</f>
        <v>28000.050000000003</v>
      </c>
      <c r="G215" s="412"/>
      <c r="H215" s="412"/>
      <c r="I215" s="412"/>
      <c r="J215" s="413">
        <v>28000.05</v>
      </c>
    </row>
    <row r="216" spans="1:10" s="17" customFormat="1" ht="12.75">
      <c r="A216" s="113">
        <v>353</v>
      </c>
      <c r="B216" s="384" t="s">
        <v>581</v>
      </c>
      <c r="C216" s="112" t="s">
        <v>582</v>
      </c>
      <c r="D216" s="427">
        <v>15000</v>
      </c>
      <c r="E216" s="410">
        <v>0.2</v>
      </c>
      <c r="F216" s="410">
        <f>+E216*D216</f>
        <v>3000</v>
      </c>
      <c r="G216" s="410">
        <f t="shared" si="6"/>
        <v>3000</v>
      </c>
      <c r="H216" s="410"/>
      <c r="I216" s="410"/>
      <c r="J216" s="411">
        <v>3000</v>
      </c>
    </row>
    <row r="217" spans="1:10" s="17" customFormat="1" ht="12.75">
      <c r="A217" s="113">
        <v>353</v>
      </c>
      <c r="B217" s="384" t="s">
        <v>169</v>
      </c>
      <c r="C217" s="112" t="s">
        <v>583</v>
      </c>
      <c r="D217" s="427">
        <v>2</v>
      </c>
      <c r="E217" s="435">
        <v>500</v>
      </c>
      <c r="F217" s="403">
        <v>1000</v>
      </c>
      <c r="G217" s="403">
        <f t="shared" si="6"/>
        <v>1000</v>
      </c>
      <c r="H217" s="403"/>
      <c r="I217" s="403"/>
      <c r="J217" s="405">
        <v>1000</v>
      </c>
    </row>
    <row r="218" spans="1:10" s="17" customFormat="1" ht="12.75">
      <c r="A218" s="123">
        <v>353</v>
      </c>
      <c r="B218" s="394" t="s">
        <v>526</v>
      </c>
      <c r="C218" s="122" t="s">
        <v>584</v>
      </c>
      <c r="D218" s="427">
        <v>5</v>
      </c>
      <c r="E218" s="435">
        <v>670</v>
      </c>
      <c r="F218" s="403">
        <v>3350</v>
      </c>
      <c r="G218" s="403">
        <f t="shared" si="6"/>
        <v>3350</v>
      </c>
      <c r="H218" s="403"/>
      <c r="I218" s="403"/>
      <c r="J218" s="405">
        <v>3350</v>
      </c>
    </row>
    <row r="219" spans="1:10" s="17" customFormat="1" ht="12.75">
      <c r="A219" s="18" t="s">
        <v>585</v>
      </c>
      <c r="B219" s="125"/>
      <c r="C219" s="16"/>
      <c r="D219" s="436"/>
      <c r="E219" s="437"/>
      <c r="F219" s="412">
        <f>SUM(F216:F218)</f>
        <v>7350</v>
      </c>
      <c r="G219" s="412"/>
      <c r="H219" s="412"/>
      <c r="I219" s="412"/>
      <c r="J219" s="413">
        <v>7350</v>
      </c>
    </row>
    <row r="220" spans="1:10" s="17" customFormat="1" ht="12.75">
      <c r="A220" s="113">
        <v>354</v>
      </c>
      <c r="B220" s="384" t="s">
        <v>534</v>
      </c>
      <c r="C220" s="112" t="s">
        <v>586</v>
      </c>
      <c r="D220" s="427">
        <v>5</v>
      </c>
      <c r="E220" s="435">
        <v>500</v>
      </c>
      <c r="F220" s="403">
        <v>2500</v>
      </c>
      <c r="G220" s="403">
        <f t="shared" si="6"/>
        <v>2500</v>
      </c>
      <c r="H220" s="403"/>
      <c r="I220" s="403"/>
      <c r="J220" s="405">
        <v>2500</v>
      </c>
    </row>
    <row r="221" spans="1:10" s="17" customFormat="1" ht="12.75">
      <c r="A221" s="113">
        <v>354</v>
      </c>
      <c r="B221" s="384" t="s">
        <v>534</v>
      </c>
      <c r="C221" s="112" t="s">
        <v>587</v>
      </c>
      <c r="D221" s="427">
        <v>4</v>
      </c>
      <c r="E221" s="435">
        <v>9000</v>
      </c>
      <c r="F221" s="403">
        <v>36000</v>
      </c>
      <c r="G221" s="403">
        <f t="shared" si="6"/>
        <v>36000</v>
      </c>
      <c r="H221" s="403"/>
      <c r="I221" s="403"/>
      <c r="J221" s="405">
        <v>36000</v>
      </c>
    </row>
    <row r="222" spans="1:10" s="17" customFormat="1" ht="12.75">
      <c r="A222" s="18" t="s">
        <v>588</v>
      </c>
      <c r="B222" s="125"/>
      <c r="C222" s="16"/>
      <c r="D222" s="432"/>
      <c r="E222" s="101"/>
      <c r="F222" s="412">
        <v>38500</v>
      </c>
      <c r="G222" s="412"/>
      <c r="H222" s="412"/>
      <c r="I222" s="412"/>
      <c r="J222" s="413">
        <v>38500</v>
      </c>
    </row>
    <row r="223" spans="1:10" s="17" customFormat="1" ht="12.75">
      <c r="A223" s="113">
        <v>355</v>
      </c>
      <c r="B223" s="384" t="s">
        <v>541</v>
      </c>
      <c r="C223" s="112" t="s">
        <v>589</v>
      </c>
      <c r="D223" s="427">
        <v>1</v>
      </c>
      <c r="E223" s="435">
        <v>500</v>
      </c>
      <c r="F223" s="403">
        <v>500</v>
      </c>
      <c r="G223" s="403">
        <f t="shared" si="6"/>
        <v>500</v>
      </c>
      <c r="H223" s="403"/>
      <c r="I223" s="403"/>
      <c r="J223" s="405">
        <v>500</v>
      </c>
    </row>
    <row r="224" spans="1:10" s="17" customFormat="1" ht="12.75">
      <c r="A224" s="18" t="s">
        <v>593</v>
      </c>
      <c r="B224" s="125"/>
      <c r="C224" s="16"/>
      <c r="D224" s="436"/>
      <c r="E224" s="437"/>
      <c r="F224" s="412">
        <v>500</v>
      </c>
      <c r="G224" s="412"/>
      <c r="H224" s="412"/>
      <c r="I224" s="412"/>
      <c r="J224" s="413">
        <v>500</v>
      </c>
    </row>
    <row r="225" spans="1:10" s="17" customFormat="1" ht="12.75">
      <c r="A225" s="113">
        <v>356</v>
      </c>
      <c r="B225" s="384" t="s">
        <v>541</v>
      </c>
      <c r="C225" s="112" t="s">
        <v>594</v>
      </c>
      <c r="D225" s="427">
        <v>7</v>
      </c>
      <c r="E225" s="435">
        <v>785.71</v>
      </c>
      <c r="F225" s="403">
        <v>5500</v>
      </c>
      <c r="G225" s="403">
        <f t="shared" si="6"/>
        <v>5500</v>
      </c>
      <c r="H225" s="403"/>
      <c r="I225" s="403"/>
      <c r="J225" s="405">
        <v>5500</v>
      </c>
    </row>
    <row r="226" spans="1:10" s="17" customFormat="1" ht="12.75">
      <c r="A226" s="18" t="s">
        <v>595</v>
      </c>
      <c r="B226" s="125"/>
      <c r="C226" s="16"/>
      <c r="D226" s="436"/>
      <c r="E226" s="437"/>
      <c r="F226" s="412">
        <f>+F225</f>
        <v>5500</v>
      </c>
      <c r="G226" s="412"/>
      <c r="H226" s="412"/>
      <c r="I226" s="412"/>
      <c r="J226" s="413">
        <v>5500</v>
      </c>
    </row>
    <row r="227" spans="1:10" s="17" customFormat="1" ht="12.75">
      <c r="A227" s="113">
        <v>371</v>
      </c>
      <c r="B227" s="384" t="s">
        <v>534</v>
      </c>
      <c r="C227" s="112" t="s">
        <v>596</v>
      </c>
      <c r="D227" s="427">
        <v>160</v>
      </c>
      <c r="E227" s="419">
        <v>1100</v>
      </c>
      <c r="F227" s="410">
        <f>+E227*D227</f>
        <v>176000</v>
      </c>
      <c r="G227" s="410">
        <f t="shared" si="6"/>
        <v>176000</v>
      </c>
      <c r="H227" s="410"/>
      <c r="I227" s="410"/>
      <c r="J227" s="411">
        <v>176000</v>
      </c>
    </row>
    <row r="228" spans="1:10" s="17" customFormat="1" ht="12.75">
      <c r="A228" s="113">
        <v>371</v>
      </c>
      <c r="B228" s="384" t="s">
        <v>597</v>
      </c>
      <c r="C228" s="112" t="s">
        <v>598</v>
      </c>
      <c r="D228" s="427">
        <v>26</v>
      </c>
      <c r="E228" s="419">
        <v>2400</v>
      </c>
      <c r="F228" s="410">
        <f>+E228*D228</f>
        <v>62400</v>
      </c>
      <c r="G228" s="410">
        <f t="shared" si="6"/>
        <v>62400</v>
      </c>
      <c r="H228" s="410"/>
      <c r="I228" s="410"/>
      <c r="J228" s="411">
        <v>62400</v>
      </c>
    </row>
    <row r="229" spans="1:10" s="17" customFormat="1" ht="12.75">
      <c r="A229" s="113">
        <v>371</v>
      </c>
      <c r="B229" s="384" t="s">
        <v>534</v>
      </c>
      <c r="C229" s="112" t="s">
        <v>599</v>
      </c>
      <c r="D229" s="427">
        <v>38</v>
      </c>
      <c r="E229" s="419">
        <v>280</v>
      </c>
      <c r="F229" s="410">
        <f>+E229*D229</f>
        <v>10640</v>
      </c>
      <c r="G229" s="410">
        <f t="shared" si="6"/>
        <v>10640</v>
      </c>
      <c r="H229" s="410"/>
      <c r="I229" s="410"/>
      <c r="J229" s="411">
        <v>10640</v>
      </c>
    </row>
    <row r="230" spans="1:10" s="17" customFormat="1" ht="12.75">
      <c r="A230" s="18" t="s">
        <v>600</v>
      </c>
      <c r="B230" s="125"/>
      <c r="C230" s="16"/>
      <c r="D230" s="438"/>
      <c r="E230" s="439"/>
      <c r="F230" s="412">
        <f>SUM(F227:F229)</f>
        <v>249040</v>
      </c>
      <c r="G230" s="412"/>
      <c r="H230" s="412"/>
      <c r="I230" s="412"/>
      <c r="J230" s="413">
        <v>249040</v>
      </c>
    </row>
    <row r="231" spans="1:10" s="17" customFormat="1" ht="12.75">
      <c r="A231" s="113">
        <v>372</v>
      </c>
      <c r="B231" s="384" t="s">
        <v>601</v>
      </c>
      <c r="C231" s="112" t="s">
        <v>602</v>
      </c>
      <c r="D231" s="427">
        <v>870</v>
      </c>
      <c r="E231" s="419">
        <v>280</v>
      </c>
      <c r="F231" s="410">
        <f>+E231*D231</f>
        <v>243600</v>
      </c>
      <c r="G231" s="410">
        <f t="shared" si="6"/>
        <v>243600</v>
      </c>
      <c r="H231" s="410"/>
      <c r="I231" s="410"/>
      <c r="J231" s="411">
        <v>243600</v>
      </c>
    </row>
    <row r="232" spans="1:10" s="17" customFormat="1" ht="12.75">
      <c r="A232" s="113">
        <v>372</v>
      </c>
      <c r="B232" s="384" t="s">
        <v>541</v>
      </c>
      <c r="C232" s="112" t="s">
        <v>603</v>
      </c>
      <c r="D232" s="427">
        <v>120</v>
      </c>
      <c r="E232" s="419">
        <v>900</v>
      </c>
      <c r="F232" s="410">
        <f>+E232*D232</f>
        <v>108000</v>
      </c>
      <c r="G232" s="410">
        <f t="shared" si="6"/>
        <v>108000</v>
      </c>
      <c r="H232" s="410"/>
      <c r="I232" s="410"/>
      <c r="J232" s="411">
        <v>108000</v>
      </c>
    </row>
    <row r="233" spans="1:10" s="17" customFormat="1" ht="12.75">
      <c r="A233" s="18" t="s">
        <v>604</v>
      </c>
      <c r="B233" s="125"/>
      <c r="C233" s="16"/>
      <c r="D233" s="438"/>
      <c r="E233" s="439"/>
      <c r="F233" s="412">
        <f>SUM(F231:F232)</f>
        <v>351600</v>
      </c>
      <c r="G233" s="412"/>
      <c r="H233" s="412"/>
      <c r="I233" s="412"/>
      <c r="J233" s="413">
        <v>351600</v>
      </c>
    </row>
    <row r="234" spans="1:10" s="17" customFormat="1" ht="12.75">
      <c r="A234" s="113">
        <v>379</v>
      </c>
      <c r="B234" s="384" t="s">
        <v>605</v>
      </c>
      <c r="C234" s="112" t="s">
        <v>606</v>
      </c>
      <c r="D234" s="427">
        <v>200500</v>
      </c>
      <c r="E234" s="419">
        <v>0.51</v>
      </c>
      <c r="F234" s="410">
        <f>+E234*D234</f>
        <v>102255</v>
      </c>
      <c r="G234" s="410">
        <f aca="true" t="shared" si="7" ref="G234:G239">+F234</f>
        <v>102255</v>
      </c>
      <c r="H234" s="410"/>
      <c r="I234" s="410"/>
      <c r="J234" s="411">
        <v>102255</v>
      </c>
    </row>
    <row r="235" spans="1:10" s="17" customFormat="1" ht="12.75">
      <c r="A235" s="113">
        <v>379</v>
      </c>
      <c r="B235" s="384" t="s">
        <v>605</v>
      </c>
      <c r="C235" s="112" t="s">
        <v>607</v>
      </c>
      <c r="D235" s="427">
        <v>20918</v>
      </c>
      <c r="E235" s="410">
        <v>0.59</v>
      </c>
      <c r="F235" s="410">
        <f>+E235*D235</f>
        <v>12341.619999999999</v>
      </c>
      <c r="G235" s="410">
        <f t="shared" si="7"/>
        <v>12341.619999999999</v>
      </c>
      <c r="H235" s="410"/>
      <c r="I235" s="410"/>
      <c r="J235" s="411">
        <v>12341.62</v>
      </c>
    </row>
    <row r="236" spans="1:10" s="17" customFormat="1" ht="12.75">
      <c r="A236" s="18" t="s">
        <v>608</v>
      </c>
      <c r="B236" s="125"/>
      <c r="C236" s="16"/>
      <c r="D236" s="436"/>
      <c r="E236" s="437"/>
      <c r="F236" s="412">
        <f>SUM(F234:F235)</f>
        <v>114596.62</v>
      </c>
      <c r="G236" s="412"/>
      <c r="H236" s="412"/>
      <c r="I236" s="412"/>
      <c r="J236" s="413">
        <v>114596.62</v>
      </c>
    </row>
    <row r="237" spans="1:10" s="17" customFormat="1" ht="12.75">
      <c r="A237" s="114">
        <v>383</v>
      </c>
      <c r="B237" s="389" t="s">
        <v>534</v>
      </c>
      <c r="C237" s="112" t="s">
        <v>609</v>
      </c>
      <c r="D237" s="427">
        <v>100</v>
      </c>
      <c r="E237" s="410">
        <v>5.63</v>
      </c>
      <c r="F237" s="410">
        <f>+E237*D237</f>
        <v>563</v>
      </c>
      <c r="G237" s="410">
        <f t="shared" si="7"/>
        <v>563</v>
      </c>
      <c r="H237" s="412"/>
      <c r="I237" s="412"/>
      <c r="J237" s="411">
        <v>563</v>
      </c>
    </row>
    <row r="238" spans="1:10" s="17" customFormat="1" ht="12.75">
      <c r="A238" s="19" t="s">
        <v>610</v>
      </c>
      <c r="B238" s="386"/>
      <c r="C238" s="16"/>
      <c r="D238" s="440"/>
      <c r="E238" s="437"/>
      <c r="F238" s="412">
        <f>+F237</f>
        <v>563</v>
      </c>
      <c r="G238" s="412"/>
      <c r="H238" s="412"/>
      <c r="I238" s="412"/>
      <c r="J238" s="413">
        <v>563</v>
      </c>
    </row>
    <row r="239" spans="1:10" s="17" customFormat="1" ht="12.75">
      <c r="A239" s="113">
        <v>393</v>
      </c>
      <c r="B239" s="384" t="s">
        <v>541</v>
      </c>
      <c r="C239" s="112" t="s">
        <v>613</v>
      </c>
      <c r="D239" s="427">
        <v>2</v>
      </c>
      <c r="E239" s="435">
        <v>6000</v>
      </c>
      <c r="F239" s="403">
        <f>+E239*D239</f>
        <v>12000</v>
      </c>
      <c r="G239" s="403">
        <f t="shared" si="7"/>
        <v>12000</v>
      </c>
      <c r="H239" s="403"/>
      <c r="I239" s="403"/>
      <c r="J239" s="405">
        <v>12000</v>
      </c>
    </row>
    <row r="240" spans="1:10" s="17" customFormat="1" ht="13.5" thickBot="1">
      <c r="A240" s="120" t="s">
        <v>615</v>
      </c>
      <c r="B240" s="395"/>
      <c r="C240" s="121"/>
      <c r="D240" s="444"/>
      <c r="E240" s="445"/>
      <c r="F240" s="446">
        <f>+F239</f>
        <v>12000</v>
      </c>
      <c r="G240" s="446"/>
      <c r="H240" s="446"/>
      <c r="I240" s="446"/>
      <c r="J240" s="447">
        <v>12000</v>
      </c>
    </row>
    <row r="241" spans="1:10" s="167" customFormat="1" ht="19.5" customHeight="1" thickBot="1">
      <c r="A241" s="166"/>
      <c r="B241" s="28"/>
      <c r="C241" s="29"/>
      <c r="D241" s="270"/>
      <c r="E241" s="204"/>
      <c r="F241" s="204"/>
      <c r="G241" s="198"/>
      <c r="H241" s="198"/>
      <c r="I241" s="198"/>
      <c r="J241" s="198"/>
    </row>
    <row r="242" spans="1:17" s="105" customFormat="1" ht="24.75" customHeight="1" thickBot="1">
      <c r="A242" s="815" t="s">
        <v>616</v>
      </c>
      <c r="B242" s="816"/>
      <c r="C242" s="816"/>
      <c r="D242" s="852"/>
      <c r="E242" s="839"/>
      <c r="F242" s="96">
        <f>+F240+F238+F236+F233+F230+F226+F224+F222+F219+F215+F212+F210+F208+F206+F200+F194+F191+F188+F186+F184+F182+F178+F176+F174</f>
        <v>1241499.67</v>
      </c>
      <c r="G242" s="96">
        <f>SUM(G173:G240)</f>
        <v>1241499.6700000002</v>
      </c>
      <c r="H242" s="96">
        <f>SUM(H173:H240)</f>
        <v>0</v>
      </c>
      <c r="I242" s="96">
        <f>SUM(I173:I240)</f>
        <v>0</v>
      </c>
      <c r="J242" s="96">
        <f>SUM(J240+J238+J236+J233+J230+J226+J224+J222+J219+J215+J212+J210+J208+J206+J200+J194+J191+J188+J186+J184+J182+J178+J176+J174)</f>
        <v>1241499.67</v>
      </c>
      <c r="K242" s="97"/>
      <c r="M242" s="97"/>
      <c r="N242" s="83"/>
      <c r="O242" s="95"/>
      <c r="P242" s="95"/>
      <c r="Q242" s="97"/>
    </row>
    <row r="243" spans="1:10" s="167" customFormat="1" ht="12.75" hidden="1">
      <c r="A243" s="166"/>
      <c r="B243" s="28"/>
      <c r="C243" s="29"/>
      <c r="D243" s="270"/>
      <c r="E243" s="204"/>
      <c r="F243" s="204"/>
      <c r="G243" s="198"/>
      <c r="H243" s="198"/>
      <c r="I243" s="198"/>
      <c r="J243" s="198"/>
    </row>
    <row r="244" spans="1:10" s="167" customFormat="1" ht="12.75" hidden="1">
      <c r="A244" s="166"/>
      <c r="B244" s="28"/>
      <c r="C244" s="29"/>
      <c r="D244" s="270"/>
      <c r="E244" s="204"/>
      <c r="F244" s="204"/>
      <c r="G244" s="198"/>
      <c r="H244" s="198"/>
      <c r="I244" s="198"/>
      <c r="J244" s="198"/>
    </row>
    <row r="245" spans="1:10" s="167" customFormat="1" ht="13.5" hidden="1" thickBot="1">
      <c r="A245" s="166"/>
      <c r="B245" s="28"/>
      <c r="C245" s="29"/>
      <c r="D245" s="270"/>
      <c r="E245" s="204"/>
      <c r="F245" s="204"/>
      <c r="G245" s="198"/>
      <c r="H245" s="198"/>
      <c r="I245" s="198"/>
      <c r="J245" s="198"/>
    </row>
    <row r="246" spans="1:10" s="167" customFormat="1" ht="19.5" customHeight="1" thickBot="1">
      <c r="A246" s="166"/>
      <c r="B246" s="28"/>
      <c r="C246" s="29"/>
      <c r="D246" s="270"/>
      <c r="E246" s="204"/>
      <c r="F246" s="204"/>
      <c r="G246" s="198"/>
      <c r="H246" s="198"/>
      <c r="I246" s="198"/>
      <c r="J246" s="198"/>
    </row>
    <row r="247" spans="1:17" s="295" customFormat="1" ht="33" customHeight="1" thickBot="1">
      <c r="A247" s="338" t="s">
        <v>617</v>
      </c>
      <c r="B247" s="149"/>
      <c r="C247" s="293"/>
      <c r="D247" s="294"/>
      <c r="E247" s="287"/>
      <c r="F247" s="202"/>
      <c r="G247" s="235"/>
      <c r="H247" s="235"/>
      <c r="I247" s="235"/>
      <c r="J247" s="235"/>
      <c r="K247" s="233"/>
      <c r="M247" s="233"/>
      <c r="N247" s="291"/>
      <c r="O247" s="95"/>
      <c r="P247" s="95"/>
      <c r="Q247" s="233"/>
    </row>
    <row r="248" spans="1:10" s="20" customFormat="1" ht="12.75">
      <c r="A248" s="467">
        <v>433</v>
      </c>
      <c r="B248" s="468" t="s">
        <v>169</v>
      </c>
      <c r="C248" s="469" t="s">
        <v>623</v>
      </c>
      <c r="D248" s="493">
        <v>11</v>
      </c>
      <c r="E248" s="470">
        <v>1375</v>
      </c>
      <c r="F248" s="470">
        <v>15125</v>
      </c>
      <c r="G248" s="470">
        <f aca="true" t="shared" si="8" ref="G248:G273">+F248</f>
        <v>15125</v>
      </c>
      <c r="H248" s="470"/>
      <c r="I248" s="470"/>
      <c r="J248" s="471">
        <v>15125</v>
      </c>
    </row>
    <row r="249" spans="1:10" s="20" customFormat="1" ht="12.75">
      <c r="A249" s="113">
        <v>433</v>
      </c>
      <c r="B249" s="384" t="s">
        <v>169</v>
      </c>
      <c r="C249" s="112" t="s">
        <v>624</v>
      </c>
      <c r="D249" s="482">
        <v>1</v>
      </c>
      <c r="E249" s="451">
        <v>15750</v>
      </c>
      <c r="F249" s="451">
        <v>15750</v>
      </c>
      <c r="G249" s="451">
        <f t="shared" si="8"/>
        <v>15750</v>
      </c>
      <c r="H249" s="451"/>
      <c r="I249" s="451"/>
      <c r="J249" s="452">
        <v>15750</v>
      </c>
    </row>
    <row r="250" spans="1:10" s="20" customFormat="1" ht="12.75">
      <c r="A250" s="113">
        <v>433</v>
      </c>
      <c r="B250" s="384" t="s">
        <v>169</v>
      </c>
      <c r="C250" s="112" t="s">
        <v>625</v>
      </c>
      <c r="D250" s="482">
        <v>2</v>
      </c>
      <c r="E250" s="451">
        <v>8100</v>
      </c>
      <c r="F250" s="451">
        <v>16200</v>
      </c>
      <c r="G250" s="451">
        <f t="shared" si="8"/>
        <v>16200</v>
      </c>
      <c r="H250" s="451"/>
      <c r="I250" s="451"/>
      <c r="J250" s="452">
        <v>16200</v>
      </c>
    </row>
    <row r="251" spans="1:10" s="20" customFormat="1" ht="12.75">
      <c r="A251" s="113">
        <v>433</v>
      </c>
      <c r="B251" s="384" t="s">
        <v>169</v>
      </c>
      <c r="C251" s="112" t="s">
        <v>626</v>
      </c>
      <c r="D251" s="482">
        <v>2</v>
      </c>
      <c r="E251" s="451">
        <v>1600</v>
      </c>
      <c r="F251" s="451">
        <v>3200</v>
      </c>
      <c r="G251" s="451">
        <f t="shared" si="8"/>
        <v>3200</v>
      </c>
      <c r="H251" s="451"/>
      <c r="I251" s="451"/>
      <c r="J251" s="452">
        <v>3200</v>
      </c>
    </row>
    <row r="252" spans="1:10" s="20" customFormat="1" ht="12.75">
      <c r="A252" s="113">
        <v>433</v>
      </c>
      <c r="B252" s="384" t="s">
        <v>169</v>
      </c>
      <c r="C252" s="112" t="s">
        <v>627</v>
      </c>
      <c r="D252" s="482">
        <v>6</v>
      </c>
      <c r="E252" s="451">
        <v>2000</v>
      </c>
      <c r="F252" s="451">
        <v>12000</v>
      </c>
      <c r="G252" s="451">
        <f t="shared" si="8"/>
        <v>12000</v>
      </c>
      <c r="H252" s="451"/>
      <c r="I252" s="451"/>
      <c r="J252" s="452">
        <v>12000</v>
      </c>
    </row>
    <row r="253" spans="1:10" s="20" customFormat="1" ht="12.75">
      <c r="A253" s="113">
        <v>433</v>
      </c>
      <c r="B253" s="384" t="s">
        <v>169</v>
      </c>
      <c r="C253" s="112" t="s">
        <v>629</v>
      </c>
      <c r="D253" s="482">
        <v>1</v>
      </c>
      <c r="E253" s="435">
        <v>1000</v>
      </c>
      <c r="F253" s="403">
        <v>1000</v>
      </c>
      <c r="G253" s="403">
        <f t="shared" si="8"/>
        <v>1000</v>
      </c>
      <c r="H253" s="403"/>
      <c r="I253" s="403"/>
      <c r="J253" s="405">
        <v>1000</v>
      </c>
    </row>
    <row r="254" spans="1:10" s="17" customFormat="1" ht="12.75">
      <c r="A254" s="18" t="s">
        <v>630</v>
      </c>
      <c r="B254" s="125"/>
      <c r="C254" s="16"/>
      <c r="D254" s="494"/>
      <c r="E254" s="456"/>
      <c r="F254" s="453">
        <v>63275</v>
      </c>
      <c r="G254" s="453"/>
      <c r="H254" s="453"/>
      <c r="I254" s="453"/>
      <c r="J254" s="454">
        <v>63275</v>
      </c>
    </row>
    <row r="255" spans="1:10" s="20" customFormat="1" ht="12.75">
      <c r="A255" s="113">
        <v>434</v>
      </c>
      <c r="B255" s="384" t="s">
        <v>169</v>
      </c>
      <c r="C255" s="112" t="s">
        <v>631</v>
      </c>
      <c r="D255" s="482">
        <v>10</v>
      </c>
      <c r="E255" s="457">
        <v>187.5</v>
      </c>
      <c r="F255" s="451">
        <v>1875</v>
      </c>
      <c r="G255" s="451">
        <f t="shared" si="8"/>
        <v>1875</v>
      </c>
      <c r="H255" s="451"/>
      <c r="I255" s="451"/>
      <c r="J255" s="452">
        <v>1875</v>
      </c>
    </row>
    <row r="256" spans="1:10" s="20" customFormat="1" ht="12.75">
      <c r="A256" s="113">
        <v>434</v>
      </c>
      <c r="B256" s="384" t="s">
        <v>169</v>
      </c>
      <c r="C256" s="112" t="s">
        <v>632</v>
      </c>
      <c r="D256" s="482">
        <v>5</v>
      </c>
      <c r="E256" s="457">
        <v>1350</v>
      </c>
      <c r="F256" s="451">
        <v>6750</v>
      </c>
      <c r="G256" s="451">
        <f t="shared" si="8"/>
        <v>6750</v>
      </c>
      <c r="H256" s="451"/>
      <c r="I256" s="451"/>
      <c r="J256" s="452">
        <v>6750</v>
      </c>
    </row>
    <row r="257" spans="1:10" s="20" customFormat="1" ht="12.75">
      <c r="A257" s="113">
        <v>434</v>
      </c>
      <c r="B257" s="384" t="s">
        <v>169</v>
      </c>
      <c r="C257" s="112" t="s">
        <v>633</v>
      </c>
      <c r="D257" s="482">
        <v>6</v>
      </c>
      <c r="E257" s="457">
        <v>1187.5</v>
      </c>
      <c r="F257" s="451">
        <v>7125</v>
      </c>
      <c r="G257" s="451">
        <f t="shared" si="8"/>
        <v>7125</v>
      </c>
      <c r="H257" s="451"/>
      <c r="I257" s="451"/>
      <c r="J257" s="452">
        <v>7125</v>
      </c>
    </row>
    <row r="258" spans="1:10" s="17" customFormat="1" ht="12.75">
      <c r="A258" s="18" t="s">
        <v>634</v>
      </c>
      <c r="B258" s="125"/>
      <c r="C258" s="16"/>
      <c r="D258" s="494"/>
      <c r="E258" s="456"/>
      <c r="F258" s="453">
        <v>15750</v>
      </c>
      <c r="G258" s="453"/>
      <c r="H258" s="453"/>
      <c r="I258" s="453"/>
      <c r="J258" s="454">
        <v>15750</v>
      </c>
    </row>
    <row r="259" spans="1:10" s="20" customFormat="1" ht="12.75">
      <c r="A259" s="123">
        <v>435</v>
      </c>
      <c r="B259" s="394" t="s">
        <v>169</v>
      </c>
      <c r="C259" s="122" t="s">
        <v>636</v>
      </c>
      <c r="D259" s="482">
        <v>1</v>
      </c>
      <c r="E259" s="458">
        <v>6000</v>
      </c>
      <c r="F259" s="451">
        <v>6000</v>
      </c>
      <c r="G259" s="451">
        <f t="shared" si="8"/>
        <v>6000</v>
      </c>
      <c r="H259" s="451"/>
      <c r="I259" s="451"/>
      <c r="J259" s="452">
        <v>6000</v>
      </c>
    </row>
    <row r="260" spans="1:10" s="20" customFormat="1" ht="12.75">
      <c r="A260" s="123">
        <v>435</v>
      </c>
      <c r="B260" s="394" t="s">
        <v>169</v>
      </c>
      <c r="C260" s="122" t="s">
        <v>637</v>
      </c>
      <c r="D260" s="482">
        <v>1</v>
      </c>
      <c r="E260" s="457">
        <v>1800</v>
      </c>
      <c r="F260" s="451">
        <v>1800</v>
      </c>
      <c r="G260" s="451">
        <f t="shared" si="8"/>
        <v>1800</v>
      </c>
      <c r="H260" s="451"/>
      <c r="I260" s="451"/>
      <c r="J260" s="452">
        <v>1800</v>
      </c>
    </row>
    <row r="261" spans="1:10" s="20" customFormat="1" ht="12.75">
      <c r="A261" s="123">
        <v>435</v>
      </c>
      <c r="B261" s="394" t="s">
        <v>169</v>
      </c>
      <c r="C261" s="122" t="s">
        <v>638</v>
      </c>
      <c r="D261" s="482">
        <v>4</v>
      </c>
      <c r="E261" s="457">
        <v>1000</v>
      </c>
      <c r="F261" s="451">
        <v>4000</v>
      </c>
      <c r="G261" s="451">
        <f t="shared" si="8"/>
        <v>4000</v>
      </c>
      <c r="H261" s="451"/>
      <c r="I261" s="451"/>
      <c r="J261" s="452">
        <v>4000</v>
      </c>
    </row>
    <row r="262" spans="1:10" s="17" customFormat="1" ht="12.75">
      <c r="A262" s="21" t="s">
        <v>639</v>
      </c>
      <c r="B262" s="386"/>
      <c r="C262" s="16"/>
      <c r="D262" s="494"/>
      <c r="E262" s="456"/>
      <c r="F262" s="453">
        <v>11800</v>
      </c>
      <c r="G262" s="453"/>
      <c r="H262" s="453"/>
      <c r="I262" s="453"/>
      <c r="J262" s="454">
        <v>11800</v>
      </c>
    </row>
    <row r="263" spans="1:10" s="20" customFormat="1" ht="12.75">
      <c r="A263" s="113">
        <v>436</v>
      </c>
      <c r="B263" s="384" t="s">
        <v>169</v>
      </c>
      <c r="C263" s="112" t="s">
        <v>640</v>
      </c>
      <c r="D263" s="482">
        <v>2</v>
      </c>
      <c r="E263" s="457">
        <v>4200</v>
      </c>
      <c r="F263" s="451">
        <v>8400</v>
      </c>
      <c r="G263" s="451">
        <f t="shared" si="8"/>
        <v>8400</v>
      </c>
      <c r="H263" s="451"/>
      <c r="I263" s="451"/>
      <c r="J263" s="452">
        <v>8400</v>
      </c>
    </row>
    <row r="264" spans="1:10" s="20" customFormat="1" ht="12.75">
      <c r="A264" s="113">
        <v>436</v>
      </c>
      <c r="B264" s="384" t="s">
        <v>169</v>
      </c>
      <c r="C264" s="112" t="s">
        <v>641</v>
      </c>
      <c r="D264" s="482">
        <v>3</v>
      </c>
      <c r="E264" s="457">
        <v>6000</v>
      </c>
      <c r="F264" s="451">
        <v>18000</v>
      </c>
      <c r="G264" s="451">
        <f t="shared" si="8"/>
        <v>18000</v>
      </c>
      <c r="H264" s="451"/>
      <c r="I264" s="451"/>
      <c r="J264" s="452">
        <v>18000</v>
      </c>
    </row>
    <row r="265" spans="1:10" s="20" customFormat="1" ht="12.75">
      <c r="A265" s="113">
        <v>436</v>
      </c>
      <c r="B265" s="384" t="s">
        <v>169</v>
      </c>
      <c r="C265" s="112" t="s">
        <v>642</v>
      </c>
      <c r="D265" s="482">
        <v>2</v>
      </c>
      <c r="E265" s="457">
        <v>1500</v>
      </c>
      <c r="F265" s="451">
        <v>3000</v>
      </c>
      <c r="G265" s="451">
        <f t="shared" si="8"/>
        <v>3000</v>
      </c>
      <c r="H265" s="451"/>
      <c r="I265" s="451"/>
      <c r="J265" s="452">
        <v>3000</v>
      </c>
    </row>
    <row r="266" spans="1:10" s="20" customFormat="1" ht="12.75">
      <c r="A266" s="113">
        <v>436</v>
      </c>
      <c r="B266" s="384" t="s">
        <v>169</v>
      </c>
      <c r="C266" s="112" t="s">
        <v>643</v>
      </c>
      <c r="D266" s="482">
        <v>2</v>
      </c>
      <c r="E266" s="457">
        <v>937.5</v>
      </c>
      <c r="F266" s="451">
        <v>1875</v>
      </c>
      <c r="G266" s="451">
        <f t="shared" si="8"/>
        <v>1875</v>
      </c>
      <c r="H266" s="451"/>
      <c r="I266" s="451"/>
      <c r="J266" s="452">
        <v>1875</v>
      </c>
    </row>
    <row r="267" spans="1:10" s="20" customFormat="1" ht="12.75">
      <c r="A267" s="113">
        <v>436</v>
      </c>
      <c r="B267" s="384" t="s">
        <v>169</v>
      </c>
      <c r="C267" s="112" t="s">
        <v>644</v>
      </c>
      <c r="D267" s="482">
        <v>2</v>
      </c>
      <c r="E267" s="457">
        <v>1875</v>
      </c>
      <c r="F267" s="451">
        <v>3750</v>
      </c>
      <c r="G267" s="451">
        <f t="shared" si="8"/>
        <v>3750</v>
      </c>
      <c r="H267" s="451"/>
      <c r="I267" s="451"/>
      <c r="J267" s="452">
        <v>3750</v>
      </c>
    </row>
    <row r="268" spans="1:10" s="20" customFormat="1" ht="12.75">
      <c r="A268" s="113">
        <v>436</v>
      </c>
      <c r="B268" s="384" t="s">
        <v>169</v>
      </c>
      <c r="C268" s="112" t="s">
        <v>645</v>
      </c>
      <c r="D268" s="482">
        <v>2</v>
      </c>
      <c r="E268" s="457">
        <v>4495.5</v>
      </c>
      <c r="F268" s="451">
        <v>8991</v>
      </c>
      <c r="G268" s="451">
        <f t="shared" si="8"/>
        <v>8991</v>
      </c>
      <c r="H268" s="451"/>
      <c r="I268" s="451"/>
      <c r="J268" s="452">
        <v>8991</v>
      </c>
    </row>
    <row r="269" spans="1:10" s="20" customFormat="1" ht="12.75">
      <c r="A269" s="113">
        <v>436</v>
      </c>
      <c r="B269" s="384" t="s">
        <v>169</v>
      </c>
      <c r="C269" s="112" t="s">
        <v>646</v>
      </c>
      <c r="D269" s="482">
        <v>3</v>
      </c>
      <c r="E269" s="457">
        <v>737.5</v>
      </c>
      <c r="F269" s="451">
        <v>2212.5</v>
      </c>
      <c r="G269" s="451">
        <f t="shared" si="8"/>
        <v>2212.5</v>
      </c>
      <c r="H269" s="451"/>
      <c r="I269" s="451"/>
      <c r="J269" s="452">
        <v>2212.5</v>
      </c>
    </row>
    <row r="270" spans="1:10" s="20" customFormat="1" ht="12.75">
      <c r="A270" s="113">
        <v>436</v>
      </c>
      <c r="B270" s="384" t="s">
        <v>169</v>
      </c>
      <c r="C270" s="112" t="s">
        <v>647</v>
      </c>
      <c r="D270" s="482">
        <v>2</v>
      </c>
      <c r="E270" s="457">
        <v>262.5</v>
      </c>
      <c r="F270" s="451">
        <v>525</v>
      </c>
      <c r="G270" s="451">
        <f t="shared" si="8"/>
        <v>525</v>
      </c>
      <c r="H270" s="451"/>
      <c r="I270" s="451"/>
      <c r="J270" s="452">
        <v>525</v>
      </c>
    </row>
    <row r="271" spans="1:10" s="20" customFormat="1" ht="12.75">
      <c r="A271" s="113">
        <v>436</v>
      </c>
      <c r="B271" s="384" t="s">
        <v>169</v>
      </c>
      <c r="C271" s="112" t="s">
        <v>648</v>
      </c>
      <c r="D271" s="482">
        <v>4</v>
      </c>
      <c r="E271" s="457">
        <v>350</v>
      </c>
      <c r="F271" s="451">
        <v>1400</v>
      </c>
      <c r="G271" s="451">
        <f t="shared" si="8"/>
        <v>1400</v>
      </c>
      <c r="H271" s="451"/>
      <c r="I271" s="451"/>
      <c r="J271" s="452">
        <v>1400</v>
      </c>
    </row>
    <row r="272" spans="1:10" s="20" customFormat="1" ht="12.75">
      <c r="A272" s="113">
        <v>436</v>
      </c>
      <c r="B272" s="384" t="s">
        <v>169</v>
      </c>
      <c r="C272" s="112" t="s">
        <v>649</v>
      </c>
      <c r="D272" s="482">
        <v>2</v>
      </c>
      <c r="E272" s="457">
        <v>1750</v>
      </c>
      <c r="F272" s="451">
        <v>3500</v>
      </c>
      <c r="G272" s="451">
        <f t="shared" si="8"/>
        <v>3500</v>
      </c>
      <c r="H272" s="451"/>
      <c r="I272" s="451"/>
      <c r="J272" s="452">
        <v>3500</v>
      </c>
    </row>
    <row r="273" spans="1:10" s="20" customFormat="1" ht="12.75">
      <c r="A273" s="113">
        <v>436</v>
      </c>
      <c r="B273" s="384" t="s">
        <v>169</v>
      </c>
      <c r="C273" s="112" t="s">
        <v>650</v>
      </c>
      <c r="D273" s="482">
        <v>3</v>
      </c>
      <c r="E273" s="457">
        <v>250</v>
      </c>
      <c r="F273" s="451">
        <v>750</v>
      </c>
      <c r="G273" s="451">
        <f t="shared" si="8"/>
        <v>750</v>
      </c>
      <c r="H273" s="451"/>
      <c r="I273" s="451"/>
      <c r="J273" s="452">
        <v>750</v>
      </c>
    </row>
    <row r="274" spans="1:10" s="17" customFormat="1" ht="12.75">
      <c r="A274" s="18" t="s">
        <v>655</v>
      </c>
      <c r="B274" s="125"/>
      <c r="C274" s="16"/>
      <c r="D274" s="494"/>
      <c r="E274" s="412"/>
      <c r="F274" s="453">
        <f>SUM(F263:F273)</f>
        <v>52403.5</v>
      </c>
      <c r="G274" s="453"/>
      <c r="H274" s="453"/>
      <c r="I274" s="453"/>
      <c r="J274" s="454">
        <f>SUM(J263:J273)</f>
        <v>52403.5</v>
      </c>
    </row>
    <row r="275" spans="1:10" s="20" customFormat="1" ht="12.75">
      <c r="A275" s="113">
        <v>437</v>
      </c>
      <c r="B275" s="384" t="s">
        <v>169</v>
      </c>
      <c r="C275" s="112" t="s">
        <v>656</v>
      </c>
      <c r="D275" s="482">
        <v>4</v>
      </c>
      <c r="E275" s="410">
        <v>875</v>
      </c>
      <c r="F275" s="451">
        <v>3500</v>
      </c>
      <c r="G275" s="451">
        <f aca="true" t="shared" si="9" ref="G275:G289">+F275</f>
        <v>3500</v>
      </c>
      <c r="H275" s="451"/>
      <c r="I275" s="451"/>
      <c r="J275" s="452">
        <v>3500</v>
      </c>
    </row>
    <row r="276" spans="1:10" s="20" customFormat="1" ht="12.75">
      <c r="A276" s="113">
        <v>437</v>
      </c>
      <c r="B276" s="384" t="s">
        <v>169</v>
      </c>
      <c r="C276" s="112" t="s">
        <v>657</v>
      </c>
      <c r="D276" s="482">
        <v>2</v>
      </c>
      <c r="E276" s="410">
        <v>400</v>
      </c>
      <c r="F276" s="451">
        <v>800</v>
      </c>
      <c r="G276" s="451">
        <f t="shared" si="9"/>
        <v>800</v>
      </c>
      <c r="H276" s="451"/>
      <c r="I276" s="451"/>
      <c r="J276" s="452">
        <v>800</v>
      </c>
    </row>
    <row r="277" spans="1:10" s="20" customFormat="1" ht="12.75">
      <c r="A277" s="113">
        <v>437</v>
      </c>
      <c r="B277" s="384" t="s">
        <v>169</v>
      </c>
      <c r="C277" s="112" t="s">
        <v>658</v>
      </c>
      <c r="D277" s="482">
        <v>5</v>
      </c>
      <c r="E277" s="410">
        <v>800</v>
      </c>
      <c r="F277" s="451">
        <v>4000</v>
      </c>
      <c r="G277" s="451">
        <f t="shared" si="9"/>
        <v>4000</v>
      </c>
      <c r="H277" s="451"/>
      <c r="I277" s="451"/>
      <c r="J277" s="452">
        <v>4000</v>
      </c>
    </row>
    <row r="278" spans="1:10" s="20" customFormat="1" ht="12.75">
      <c r="A278" s="113">
        <v>437</v>
      </c>
      <c r="B278" s="384" t="s">
        <v>169</v>
      </c>
      <c r="C278" s="112" t="s">
        <v>660</v>
      </c>
      <c r="D278" s="482">
        <v>8</v>
      </c>
      <c r="E278" s="458">
        <v>400</v>
      </c>
      <c r="F278" s="451">
        <v>3200</v>
      </c>
      <c r="G278" s="451">
        <f t="shared" si="9"/>
        <v>3200</v>
      </c>
      <c r="H278" s="451"/>
      <c r="I278" s="451"/>
      <c r="J278" s="452">
        <v>3200</v>
      </c>
    </row>
    <row r="279" spans="1:10" s="20" customFormat="1" ht="12.75">
      <c r="A279" s="113">
        <v>437</v>
      </c>
      <c r="B279" s="384" t="s">
        <v>169</v>
      </c>
      <c r="C279" s="112" t="s">
        <v>661</v>
      </c>
      <c r="D279" s="482">
        <v>8</v>
      </c>
      <c r="E279" s="458">
        <v>300</v>
      </c>
      <c r="F279" s="451">
        <v>2400</v>
      </c>
      <c r="G279" s="451">
        <f t="shared" si="9"/>
        <v>2400</v>
      </c>
      <c r="H279" s="451"/>
      <c r="I279" s="451"/>
      <c r="J279" s="452">
        <v>2400</v>
      </c>
    </row>
    <row r="280" spans="1:10" s="20" customFormat="1" ht="12.75">
      <c r="A280" s="113">
        <v>437</v>
      </c>
      <c r="B280" s="384" t="s">
        <v>169</v>
      </c>
      <c r="C280" s="112" t="s">
        <v>662</v>
      </c>
      <c r="D280" s="482">
        <v>3</v>
      </c>
      <c r="E280" s="458">
        <v>1500</v>
      </c>
      <c r="F280" s="451">
        <v>4500</v>
      </c>
      <c r="G280" s="451">
        <f t="shared" si="9"/>
        <v>4500</v>
      </c>
      <c r="H280" s="451"/>
      <c r="I280" s="451"/>
      <c r="J280" s="452">
        <v>4500</v>
      </c>
    </row>
    <row r="281" spans="1:10" s="20" customFormat="1" ht="12.75">
      <c r="A281" s="113">
        <v>437</v>
      </c>
      <c r="B281" s="384" t="s">
        <v>169</v>
      </c>
      <c r="C281" s="112" t="s">
        <v>663</v>
      </c>
      <c r="D281" s="482">
        <v>2</v>
      </c>
      <c r="E281" s="458">
        <v>1800</v>
      </c>
      <c r="F281" s="451">
        <v>3600</v>
      </c>
      <c r="G281" s="451">
        <f t="shared" si="9"/>
        <v>3600</v>
      </c>
      <c r="H281" s="451"/>
      <c r="I281" s="451"/>
      <c r="J281" s="452">
        <v>3600</v>
      </c>
    </row>
    <row r="282" spans="1:10" s="20" customFormat="1" ht="12.75">
      <c r="A282" s="113">
        <v>437</v>
      </c>
      <c r="B282" s="384" t="s">
        <v>169</v>
      </c>
      <c r="C282" s="112" t="s">
        <v>664</v>
      </c>
      <c r="D282" s="482">
        <v>2</v>
      </c>
      <c r="E282" s="414">
        <v>6000</v>
      </c>
      <c r="F282" s="451">
        <v>12000</v>
      </c>
      <c r="G282" s="451">
        <f t="shared" si="9"/>
        <v>12000</v>
      </c>
      <c r="H282" s="451"/>
      <c r="I282" s="451"/>
      <c r="J282" s="452">
        <v>12000</v>
      </c>
    </row>
    <row r="283" spans="1:10" s="20" customFormat="1" ht="24" customHeight="1">
      <c r="A283" s="113">
        <v>437</v>
      </c>
      <c r="B283" s="384" t="s">
        <v>169</v>
      </c>
      <c r="C283" s="112" t="s">
        <v>665</v>
      </c>
      <c r="D283" s="482">
        <v>1</v>
      </c>
      <c r="E283" s="414">
        <v>5000</v>
      </c>
      <c r="F283" s="451">
        <v>5000</v>
      </c>
      <c r="G283" s="451">
        <f t="shared" si="9"/>
        <v>5000</v>
      </c>
      <c r="H283" s="451"/>
      <c r="I283" s="451"/>
      <c r="J283" s="452">
        <v>5000</v>
      </c>
    </row>
    <row r="284" spans="1:10" s="20" customFormat="1" ht="12.75">
      <c r="A284" s="113">
        <v>437</v>
      </c>
      <c r="B284" s="384" t="s">
        <v>169</v>
      </c>
      <c r="C284" s="112" t="s">
        <v>666</v>
      </c>
      <c r="D284" s="482">
        <v>3</v>
      </c>
      <c r="E284" s="414">
        <v>350</v>
      </c>
      <c r="F284" s="451">
        <v>1050</v>
      </c>
      <c r="G284" s="451">
        <f t="shared" si="9"/>
        <v>1050</v>
      </c>
      <c r="H284" s="451"/>
      <c r="I284" s="451"/>
      <c r="J284" s="452">
        <v>1050</v>
      </c>
    </row>
    <row r="285" spans="1:10" s="17" customFormat="1" ht="12.75">
      <c r="A285" s="18" t="s">
        <v>668</v>
      </c>
      <c r="B285" s="125"/>
      <c r="C285" s="16"/>
      <c r="D285" s="494"/>
      <c r="E285" s="412"/>
      <c r="F285" s="453">
        <v>40050</v>
      </c>
      <c r="G285" s="453"/>
      <c r="H285" s="453"/>
      <c r="I285" s="453"/>
      <c r="J285" s="454">
        <v>40050</v>
      </c>
    </row>
    <row r="286" spans="1:10" s="20" customFormat="1" ht="12.75">
      <c r="A286" s="113">
        <v>439</v>
      </c>
      <c r="B286" s="384" t="s">
        <v>169</v>
      </c>
      <c r="C286" s="112" t="s">
        <v>669</v>
      </c>
      <c r="D286" s="482">
        <v>1</v>
      </c>
      <c r="E286" s="435">
        <v>0</v>
      </c>
      <c r="F286" s="403">
        <v>1500</v>
      </c>
      <c r="G286" s="403">
        <f t="shared" si="9"/>
        <v>1500</v>
      </c>
      <c r="H286" s="403"/>
      <c r="I286" s="403"/>
      <c r="J286" s="405">
        <v>1500</v>
      </c>
    </row>
    <row r="287" spans="1:10" s="20" customFormat="1" ht="12.75">
      <c r="A287" s="113">
        <v>439</v>
      </c>
      <c r="B287" s="384" t="s">
        <v>169</v>
      </c>
      <c r="C287" s="112" t="s">
        <v>670</v>
      </c>
      <c r="D287" s="482">
        <v>1</v>
      </c>
      <c r="E287" s="457">
        <v>9900</v>
      </c>
      <c r="F287" s="451">
        <v>9900</v>
      </c>
      <c r="G287" s="451">
        <f t="shared" si="9"/>
        <v>9900</v>
      </c>
      <c r="H287" s="451"/>
      <c r="I287" s="451"/>
      <c r="J287" s="452">
        <v>9900</v>
      </c>
    </row>
    <row r="288" spans="1:10" s="20" customFormat="1" ht="12.75">
      <c r="A288" s="113">
        <v>439</v>
      </c>
      <c r="B288" s="384" t="s">
        <v>169</v>
      </c>
      <c r="C288" s="112" t="s">
        <v>671</v>
      </c>
      <c r="D288" s="482">
        <v>4</v>
      </c>
      <c r="E288" s="457">
        <v>1800</v>
      </c>
      <c r="F288" s="451">
        <v>7200</v>
      </c>
      <c r="G288" s="451">
        <f t="shared" si="9"/>
        <v>7200</v>
      </c>
      <c r="H288" s="451"/>
      <c r="I288" s="451"/>
      <c r="J288" s="452">
        <v>7200</v>
      </c>
    </row>
    <row r="289" spans="1:10" s="20" customFormat="1" ht="12.75">
      <c r="A289" s="113">
        <v>439</v>
      </c>
      <c r="B289" s="384" t="s">
        <v>169</v>
      </c>
      <c r="C289" s="112" t="s">
        <v>672</v>
      </c>
      <c r="D289" s="482">
        <v>3</v>
      </c>
      <c r="E289" s="451">
        <v>3500</v>
      </c>
      <c r="F289" s="451">
        <v>10500</v>
      </c>
      <c r="G289" s="451">
        <f t="shared" si="9"/>
        <v>10500</v>
      </c>
      <c r="H289" s="451"/>
      <c r="I289" s="451"/>
      <c r="J289" s="452">
        <v>10500</v>
      </c>
    </row>
    <row r="290" spans="1:10" s="17" customFormat="1" ht="13.5" thickBot="1">
      <c r="A290" s="120" t="s">
        <v>675</v>
      </c>
      <c r="B290" s="395"/>
      <c r="C290" s="121"/>
      <c r="D290" s="496"/>
      <c r="E290" s="474"/>
      <c r="F290" s="475">
        <v>29100</v>
      </c>
      <c r="G290" s="475"/>
      <c r="H290" s="475"/>
      <c r="I290" s="475"/>
      <c r="J290" s="476">
        <v>29100</v>
      </c>
    </row>
    <row r="291" spans="1:10" s="165" customFormat="1" ht="19.5" customHeight="1" thickBot="1">
      <c r="A291" s="176"/>
      <c r="B291" s="177"/>
      <c r="C291" s="178"/>
      <c r="D291" s="285"/>
      <c r="E291" s="207"/>
      <c r="F291" s="208"/>
      <c r="G291" s="208"/>
      <c r="H291" s="208"/>
      <c r="I291" s="208"/>
      <c r="J291" s="208"/>
    </row>
    <row r="292" spans="1:17" s="95" customFormat="1" ht="24.75" customHeight="1" thickBot="1">
      <c r="A292" s="817" t="s">
        <v>682</v>
      </c>
      <c r="B292" s="818"/>
      <c r="C292" s="818"/>
      <c r="D292" s="849"/>
      <c r="E292" s="797"/>
      <c r="F292" s="96">
        <f>SUM(F290+F285+F274+F262+F258+F254)</f>
        <v>212378.5</v>
      </c>
      <c r="G292" s="96">
        <f>SUM(G248:G290)</f>
        <v>212378.5</v>
      </c>
      <c r="H292" s="96">
        <f>SUM(H248:H290)</f>
        <v>0</v>
      </c>
      <c r="I292" s="96">
        <f>SUM(I248:I290)</f>
        <v>0</v>
      </c>
      <c r="J292" s="96">
        <f>SUM(J290+J285+J274+J262+J258+J254)</f>
        <v>212378.5</v>
      </c>
      <c r="K292" s="108"/>
      <c r="N292" s="94"/>
      <c r="Q292" s="108"/>
    </row>
    <row r="293" spans="1:17" s="95" customFormat="1" ht="19.5" customHeight="1" thickBot="1">
      <c r="A293" s="173"/>
      <c r="B293" s="173"/>
      <c r="C293" s="173"/>
      <c r="D293" s="286"/>
      <c r="E293" s="209"/>
      <c r="F293" s="174"/>
      <c r="G293" s="174"/>
      <c r="H293" s="174"/>
      <c r="I293" s="174"/>
      <c r="J293" s="174"/>
      <c r="K293" s="108"/>
      <c r="N293" s="94"/>
      <c r="Q293" s="108"/>
    </row>
    <row r="294" spans="1:17" s="110" customFormat="1" ht="24" thickBot="1">
      <c r="A294" s="798" t="s">
        <v>75</v>
      </c>
      <c r="B294" s="799"/>
      <c r="C294" s="799"/>
      <c r="D294" s="850"/>
      <c r="E294" s="800"/>
      <c r="F294" s="477">
        <f>+F292+F242+F170</f>
        <v>1759397.3849</v>
      </c>
      <c r="G294" s="477">
        <f>+G292+G242+G170</f>
        <v>1759397.3849</v>
      </c>
      <c r="H294" s="477">
        <f>+H292+H242+H170</f>
        <v>0</v>
      </c>
      <c r="I294" s="477">
        <f>+I292+I242+I170</f>
        <v>0</v>
      </c>
      <c r="J294" s="477">
        <f>+J292+J242+J170</f>
        <v>1759397.3849</v>
      </c>
      <c r="K294" s="109"/>
      <c r="N294" s="111"/>
      <c r="Q294" s="109"/>
    </row>
    <row r="295" spans="1:6" ht="12.75">
      <c r="A295" s="5"/>
      <c r="B295" s="44"/>
      <c r="C295" s="45"/>
      <c r="D295" s="276"/>
      <c r="E295" s="210"/>
      <c r="F295" s="210"/>
    </row>
    <row r="296" spans="1:6" ht="12.75">
      <c r="A296" s="5"/>
      <c r="B296" s="44"/>
      <c r="C296" s="45"/>
      <c r="D296" s="276"/>
      <c r="E296" s="229"/>
      <c r="F296" s="229"/>
    </row>
    <row r="297" spans="1:6" ht="12.75">
      <c r="A297" s="5"/>
      <c r="B297" s="5"/>
      <c r="C297" s="45"/>
      <c r="D297" s="277"/>
      <c r="E297" s="229"/>
      <c r="F297" s="229"/>
    </row>
    <row r="298" spans="1:6" ht="12.75">
      <c r="A298" s="5"/>
      <c r="B298" s="5"/>
      <c r="C298" s="45"/>
      <c r="D298" s="277"/>
      <c r="E298" s="229"/>
      <c r="F298" s="229"/>
    </row>
    <row r="299" spans="1:6" ht="12.75">
      <c r="A299" s="5"/>
      <c r="B299" s="5"/>
      <c r="C299" s="45"/>
      <c r="D299" s="277"/>
      <c r="E299" s="229"/>
      <c r="F299" s="229"/>
    </row>
    <row r="300" spans="1:6" ht="12.75">
      <c r="A300" s="5"/>
      <c r="B300" s="5"/>
      <c r="C300" s="45"/>
      <c r="D300" s="277"/>
      <c r="E300" s="229"/>
      <c r="F300" s="229"/>
    </row>
    <row r="301" spans="1:6" ht="12.75">
      <c r="A301" s="5"/>
      <c r="B301" s="5"/>
      <c r="C301" s="45"/>
      <c r="D301" s="277"/>
      <c r="E301" s="229"/>
      <c r="F301" s="229"/>
    </row>
    <row r="302" spans="1:6" ht="12.75">
      <c r="A302" s="5"/>
      <c r="B302" s="5"/>
      <c r="C302" s="45"/>
      <c r="D302" s="277"/>
      <c r="E302" s="229"/>
      <c r="F302" s="229"/>
    </row>
    <row r="303" spans="1:6" ht="12.75">
      <c r="A303" s="5"/>
      <c r="B303" s="5"/>
      <c r="C303" s="45"/>
      <c r="D303" s="277"/>
      <c r="E303" s="229"/>
      <c r="F303" s="229"/>
    </row>
    <row r="304" spans="1:6" ht="12.75">
      <c r="A304" s="5"/>
      <c r="B304" s="5"/>
      <c r="C304" s="45"/>
      <c r="D304" s="277"/>
      <c r="E304" s="229"/>
      <c r="F304" s="229"/>
    </row>
    <row r="305" spans="1:6" ht="12.75">
      <c r="A305" s="5"/>
      <c r="B305" s="5"/>
      <c r="C305" s="45"/>
      <c r="D305" s="277"/>
      <c r="E305" s="229"/>
      <c r="F305" s="229"/>
    </row>
    <row r="306" spans="1:6" ht="12.75">
      <c r="A306" s="5"/>
      <c r="B306" s="5"/>
      <c r="C306" s="45"/>
      <c r="D306" s="277"/>
      <c r="E306" s="229"/>
      <c r="F306" s="229"/>
    </row>
    <row r="307" spans="1:6" ht="12.75">
      <c r="A307" s="5"/>
      <c r="B307" s="5"/>
      <c r="C307" s="45"/>
      <c r="D307" s="277"/>
      <c r="E307" s="229"/>
      <c r="F307" s="229"/>
    </row>
    <row r="308" spans="1:6" ht="12.75">
      <c r="A308" s="5"/>
      <c r="B308" s="5"/>
      <c r="C308" s="45"/>
      <c r="D308" s="277"/>
      <c r="E308" s="229"/>
      <c r="F308" s="229"/>
    </row>
    <row r="309" spans="1:6" ht="12.75">
      <c r="A309" s="5"/>
      <c r="B309" s="5"/>
      <c r="C309" s="45"/>
      <c r="D309" s="277"/>
      <c r="E309" s="229"/>
      <c r="F309" s="229"/>
    </row>
    <row r="310" spans="1:6" ht="12.75">
      <c r="A310" s="5"/>
      <c r="B310" s="5"/>
      <c r="C310" s="45"/>
      <c r="D310" s="277"/>
      <c r="E310" s="229"/>
      <c r="F310" s="229"/>
    </row>
    <row r="311" spans="1:6" ht="12.75">
      <c r="A311" s="5"/>
      <c r="B311" s="5"/>
      <c r="C311" s="45"/>
      <c r="D311" s="277"/>
      <c r="E311" s="229"/>
      <c r="F311" s="229"/>
    </row>
    <row r="312" spans="1:6" ht="12.75">
      <c r="A312" s="5"/>
      <c r="B312" s="5"/>
      <c r="C312" s="45"/>
      <c r="D312" s="277"/>
      <c r="E312" s="229"/>
      <c r="F312" s="229"/>
    </row>
    <row r="313" spans="1:6" ht="12.75">
      <c r="A313" s="5"/>
      <c r="B313" s="5"/>
      <c r="C313" s="45"/>
      <c r="D313" s="277"/>
      <c r="E313" s="229"/>
      <c r="F313" s="229"/>
    </row>
    <row r="314" spans="1:6" ht="12.75">
      <c r="A314" s="5"/>
      <c r="B314" s="5"/>
      <c r="C314" s="45"/>
      <c r="D314" s="277"/>
      <c r="E314" s="229"/>
      <c r="F314" s="229"/>
    </row>
    <row r="315" spans="1:6" ht="12.75">
      <c r="A315" s="5"/>
      <c r="B315" s="5"/>
      <c r="C315" s="45"/>
      <c r="D315" s="277"/>
      <c r="E315" s="229"/>
      <c r="F315" s="229"/>
    </row>
    <row r="316" spans="1:6" ht="12.75">
      <c r="A316" s="5"/>
      <c r="B316" s="5"/>
      <c r="C316" s="45"/>
      <c r="D316" s="277"/>
      <c r="E316" s="229"/>
      <c r="F316" s="229"/>
    </row>
    <row r="317" spans="1:6" ht="12.75">
      <c r="A317" s="5"/>
      <c r="B317" s="5"/>
      <c r="C317" s="45"/>
      <c r="D317" s="277"/>
      <c r="E317" s="229"/>
      <c r="F317" s="229"/>
    </row>
  </sheetData>
  <sheetProtection password="E5C7" sheet="1" objects="1" scenarios="1" selectLockedCells="1" selectUnlockedCells="1"/>
  <mergeCells count="17">
    <mergeCell ref="I7:J7"/>
    <mergeCell ref="A8:B8"/>
    <mergeCell ref="A4:J4"/>
    <mergeCell ref="A5:J5"/>
    <mergeCell ref="E6:F6"/>
    <mergeCell ref="I6:J6"/>
    <mergeCell ref="A7:B7"/>
    <mergeCell ref="E7:F7"/>
    <mergeCell ref="A292:E292"/>
    <mergeCell ref="A294:E294"/>
    <mergeCell ref="A1:C1"/>
    <mergeCell ref="A2:C2"/>
    <mergeCell ref="A3:C3"/>
    <mergeCell ref="E3:F3"/>
    <mergeCell ref="A9:B9"/>
    <mergeCell ref="A170:E170"/>
    <mergeCell ref="A242:E242"/>
  </mergeCells>
  <printOptions/>
  <pageMargins left="0.1968503937007874" right="0.1968503937007874" top="0.3937007874015748" bottom="0.3937007874015748" header="0" footer="0"/>
  <pageSetup horizontalDpi="300" verticalDpi="300" orientation="landscape" paperSize="5" scale="70" r:id="rId3"/>
  <headerFooter alignWithMargins="0">
    <oddFooter>&amp;CPágina &amp;P de &amp;N</oddFooter>
  </headerFooter>
  <rowBreaks count="4" manualBreakCount="4">
    <brk id="165" max="9" man="1"/>
    <brk id="202" max="9" man="1"/>
    <brk id="242" max="255" man="1"/>
    <brk id="284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Q225"/>
  <sheetViews>
    <sheetView workbookViewId="0" topLeftCell="A1">
      <selection activeCell="C12" sqref="C12"/>
    </sheetView>
  </sheetViews>
  <sheetFormatPr defaultColWidth="29.8515625" defaultRowHeight="12.75"/>
  <cols>
    <col min="1" max="1" width="13.28125" style="13" customWidth="1"/>
    <col min="2" max="2" width="15.140625" style="13" customWidth="1"/>
    <col min="3" max="3" width="58.421875" style="14" customWidth="1"/>
    <col min="4" max="4" width="18.140625" style="278" customWidth="1"/>
    <col min="5" max="5" width="16.00390625" style="211" customWidth="1"/>
    <col min="6" max="6" width="25.7109375" style="211" customWidth="1"/>
    <col min="7" max="7" width="26.7109375" style="50" customWidth="1"/>
    <col min="8" max="8" width="24.140625" style="50" customWidth="1"/>
    <col min="9" max="9" width="23.421875" style="50" customWidth="1"/>
    <col min="10" max="10" width="28.57421875" style="50" customWidth="1"/>
    <col min="11" max="16384" width="29.8515625" style="5" customWidth="1"/>
  </cols>
  <sheetData>
    <row r="1" spans="1:17" s="58" customFormat="1" ht="12.75" customHeight="1">
      <c r="A1" s="796" t="s">
        <v>139</v>
      </c>
      <c r="B1" s="819"/>
      <c r="C1" s="819"/>
      <c r="D1" s="262"/>
      <c r="E1" s="189"/>
      <c r="F1" s="189"/>
      <c r="G1" s="190"/>
      <c r="H1" s="191"/>
      <c r="I1" s="192"/>
      <c r="J1" s="192"/>
      <c r="K1" s="57"/>
      <c r="N1" s="59"/>
      <c r="Q1" s="57"/>
    </row>
    <row r="2" spans="1:17" s="58" customFormat="1" ht="12.75" customHeight="1">
      <c r="A2" s="796" t="s">
        <v>683</v>
      </c>
      <c r="B2" s="796"/>
      <c r="C2" s="796"/>
      <c r="D2" s="263"/>
      <c r="E2" s="189"/>
      <c r="F2" s="189"/>
      <c r="G2" s="190"/>
      <c r="H2" s="191"/>
      <c r="I2" s="192"/>
      <c r="J2" s="192"/>
      <c r="K2" s="57"/>
      <c r="N2" s="59"/>
      <c r="Q2" s="57"/>
    </row>
    <row r="3" spans="1:17" s="58" customFormat="1" ht="12.75" customHeight="1" thickBot="1">
      <c r="A3" s="820" t="s">
        <v>140</v>
      </c>
      <c r="B3" s="820"/>
      <c r="C3" s="820"/>
      <c r="D3" s="262"/>
      <c r="E3" s="821"/>
      <c r="F3" s="821"/>
      <c r="G3" s="190"/>
      <c r="H3" s="191"/>
      <c r="I3" s="192"/>
      <c r="J3" s="192"/>
      <c r="K3" s="57"/>
      <c r="N3" s="59"/>
      <c r="Q3" s="57"/>
    </row>
    <row r="4" spans="1:17" s="63" customFormat="1" ht="27.75" customHeight="1" thickBot="1">
      <c r="A4" s="827" t="s">
        <v>684</v>
      </c>
      <c r="B4" s="828"/>
      <c r="C4" s="828"/>
      <c r="D4" s="853"/>
      <c r="E4" s="828"/>
      <c r="F4" s="828"/>
      <c r="G4" s="828"/>
      <c r="H4" s="828"/>
      <c r="I4" s="828"/>
      <c r="J4" s="829"/>
      <c r="K4" s="62"/>
      <c r="N4" s="64"/>
      <c r="Q4" s="62"/>
    </row>
    <row r="5" spans="1:17" s="63" customFormat="1" ht="24.75" customHeight="1">
      <c r="A5" s="830" t="s">
        <v>685</v>
      </c>
      <c r="B5" s="831"/>
      <c r="C5" s="831"/>
      <c r="D5" s="854"/>
      <c r="E5" s="831"/>
      <c r="F5" s="831"/>
      <c r="G5" s="831"/>
      <c r="H5" s="831"/>
      <c r="I5" s="831"/>
      <c r="J5" s="831"/>
      <c r="K5" s="62"/>
      <c r="N5" s="64"/>
      <c r="Q5" s="62"/>
    </row>
    <row r="6" spans="1:17" s="58" customFormat="1" ht="12.75" customHeight="1">
      <c r="A6" s="61" t="s">
        <v>686</v>
      </c>
      <c r="B6" s="61"/>
      <c r="C6" s="65"/>
      <c r="D6" s="262"/>
      <c r="E6" s="832"/>
      <c r="F6" s="832"/>
      <c r="G6" s="190"/>
      <c r="H6" s="191"/>
      <c r="I6" s="833" t="s">
        <v>687</v>
      </c>
      <c r="J6" s="833"/>
      <c r="K6" s="66"/>
      <c r="N6" s="59"/>
      <c r="O6" s="67"/>
      <c r="Q6" s="66"/>
    </row>
    <row r="7" spans="1:17" s="58" customFormat="1" ht="12.75" customHeight="1">
      <c r="A7" s="834" t="s">
        <v>141</v>
      </c>
      <c r="B7" s="834"/>
      <c r="C7" s="65"/>
      <c r="D7" s="262"/>
      <c r="E7" s="835"/>
      <c r="F7" s="835"/>
      <c r="G7" s="190"/>
      <c r="H7" s="191"/>
      <c r="I7" s="826" t="s">
        <v>747</v>
      </c>
      <c r="J7" s="826"/>
      <c r="K7" s="68"/>
      <c r="N7" s="59"/>
      <c r="Q7" s="68"/>
    </row>
    <row r="8" spans="1:17" s="58" customFormat="1" ht="12.75" customHeight="1">
      <c r="A8" s="822" t="s">
        <v>688</v>
      </c>
      <c r="B8" s="822"/>
      <c r="C8" s="69"/>
      <c r="D8" s="262"/>
      <c r="E8" s="189"/>
      <c r="F8" s="193"/>
      <c r="G8" s="193"/>
      <c r="H8" s="191"/>
      <c r="I8" s="192"/>
      <c r="J8" s="192"/>
      <c r="K8" s="57"/>
      <c r="N8" s="59"/>
      <c r="Q8" s="57"/>
    </row>
    <row r="9" spans="1:17" s="58" customFormat="1" ht="13.5" customHeight="1">
      <c r="A9" s="822" t="s">
        <v>142</v>
      </c>
      <c r="B9" s="822"/>
      <c r="C9" s="70"/>
      <c r="D9" s="262"/>
      <c r="E9" s="189"/>
      <c r="F9" s="189"/>
      <c r="G9" s="190"/>
      <c r="H9" s="191"/>
      <c r="I9" s="192"/>
      <c r="J9" s="192"/>
      <c r="K9" s="57"/>
      <c r="N9" s="59"/>
      <c r="Q9" s="57"/>
    </row>
    <row r="10" spans="1:17" s="58" customFormat="1" ht="12" customHeight="1" thickBot="1">
      <c r="A10" s="65"/>
      <c r="B10" s="65"/>
      <c r="C10" s="69"/>
      <c r="D10" s="296"/>
      <c r="E10" s="193"/>
      <c r="F10" s="189"/>
      <c r="G10" s="190"/>
      <c r="H10" s="191"/>
      <c r="I10" s="192"/>
      <c r="J10" s="192"/>
      <c r="K10" s="57"/>
      <c r="N10" s="59"/>
      <c r="Q10" s="57"/>
    </row>
    <row r="11" spans="1:10" ht="33" customHeight="1" thickBot="1">
      <c r="A11" s="132" t="s">
        <v>143</v>
      </c>
      <c r="B11" s="132" t="s">
        <v>144</v>
      </c>
      <c r="C11" s="132" t="s">
        <v>145</v>
      </c>
      <c r="D11" s="264" t="s">
        <v>690</v>
      </c>
      <c r="E11" s="279" t="s">
        <v>691</v>
      </c>
      <c r="F11" s="279" t="s">
        <v>692</v>
      </c>
      <c r="G11" s="280" t="s">
        <v>693</v>
      </c>
      <c r="H11" s="280" t="s">
        <v>694</v>
      </c>
      <c r="I11" s="280" t="s">
        <v>695</v>
      </c>
      <c r="J11" s="280" t="s">
        <v>9</v>
      </c>
    </row>
    <row r="12" spans="1:17" s="135" customFormat="1" ht="33.75" customHeight="1" thickBot="1">
      <c r="A12" s="133" t="s">
        <v>146</v>
      </c>
      <c r="B12" s="258"/>
      <c r="C12" s="258"/>
      <c r="D12" s="128"/>
      <c r="E12" s="302"/>
      <c r="F12" s="302"/>
      <c r="G12" s="302"/>
      <c r="H12" s="302"/>
      <c r="I12" s="302"/>
      <c r="J12" s="302"/>
      <c r="K12" s="136"/>
      <c r="M12" s="137"/>
      <c r="N12" s="138"/>
      <c r="O12" s="139"/>
      <c r="P12" s="139"/>
      <c r="Q12" s="136"/>
    </row>
    <row r="13" spans="1:17" s="144" customFormat="1" ht="12">
      <c r="A13" s="140">
        <v>211</v>
      </c>
      <c r="B13" s="141" t="s">
        <v>147</v>
      </c>
      <c r="C13" s="142" t="s">
        <v>148</v>
      </c>
      <c r="D13" s="426">
        <v>10</v>
      </c>
      <c r="E13" s="397">
        <v>83.375</v>
      </c>
      <c r="F13" s="523">
        <v>833.75</v>
      </c>
      <c r="G13" s="479">
        <v>833.75</v>
      </c>
      <c r="H13" s="524"/>
      <c r="I13" s="524"/>
      <c r="J13" s="480">
        <v>833.75</v>
      </c>
      <c r="N13" s="145"/>
      <c r="O13" s="146"/>
      <c r="P13" s="147"/>
      <c r="Q13" s="143"/>
    </row>
    <row r="14" spans="1:10" s="17" customFormat="1" ht="12.75">
      <c r="A14" s="113">
        <v>211</v>
      </c>
      <c r="B14" s="384" t="s">
        <v>147</v>
      </c>
      <c r="C14" s="112" t="s">
        <v>150</v>
      </c>
      <c r="D14" s="427">
        <v>60</v>
      </c>
      <c r="E14" s="410">
        <v>2.875</v>
      </c>
      <c r="F14" s="403">
        <v>172.5</v>
      </c>
      <c r="G14" s="525">
        <v>172.5</v>
      </c>
      <c r="H14" s="404"/>
      <c r="I14" s="404"/>
      <c r="J14" s="514">
        <v>172.5</v>
      </c>
    </row>
    <row r="15" spans="1:10" s="17" customFormat="1" ht="12" customHeight="1">
      <c r="A15" s="113">
        <v>211</v>
      </c>
      <c r="B15" s="384" t="s">
        <v>153</v>
      </c>
      <c r="C15" s="112" t="s">
        <v>154</v>
      </c>
      <c r="D15" s="427">
        <v>5</v>
      </c>
      <c r="E15" s="410">
        <v>32.2</v>
      </c>
      <c r="F15" s="403">
        <v>161</v>
      </c>
      <c r="G15" s="525">
        <v>161</v>
      </c>
      <c r="H15" s="404"/>
      <c r="I15" s="404"/>
      <c r="J15" s="514">
        <v>161</v>
      </c>
    </row>
    <row r="16" spans="1:10" s="17" customFormat="1" ht="12" customHeight="1">
      <c r="A16" s="113">
        <v>211</v>
      </c>
      <c r="B16" s="384" t="s">
        <v>155</v>
      </c>
      <c r="C16" s="112" t="s">
        <v>156</v>
      </c>
      <c r="D16" s="427">
        <v>8</v>
      </c>
      <c r="E16" s="410">
        <v>6.325</v>
      </c>
      <c r="F16" s="403">
        <v>50.6</v>
      </c>
      <c r="G16" s="525">
        <v>50.6</v>
      </c>
      <c r="H16" s="404"/>
      <c r="I16" s="404"/>
      <c r="J16" s="514">
        <v>50.6</v>
      </c>
    </row>
    <row r="17" spans="1:10" s="17" customFormat="1" ht="12" customHeight="1">
      <c r="A17" s="113">
        <v>211</v>
      </c>
      <c r="B17" s="384" t="s">
        <v>147</v>
      </c>
      <c r="C17" s="112" t="s">
        <v>157</v>
      </c>
      <c r="D17" s="427">
        <v>120</v>
      </c>
      <c r="E17" s="410">
        <v>9.2</v>
      </c>
      <c r="F17" s="403">
        <v>1104</v>
      </c>
      <c r="G17" s="525">
        <v>1104</v>
      </c>
      <c r="H17" s="404"/>
      <c r="I17" s="404"/>
      <c r="J17" s="514">
        <v>1104</v>
      </c>
    </row>
    <row r="18" spans="1:10" s="17" customFormat="1" ht="12" customHeight="1">
      <c r="A18" s="113">
        <v>211</v>
      </c>
      <c r="B18" s="384" t="s">
        <v>159</v>
      </c>
      <c r="C18" s="112" t="s">
        <v>160</v>
      </c>
      <c r="D18" s="427">
        <v>120</v>
      </c>
      <c r="E18" s="410">
        <v>14.95</v>
      </c>
      <c r="F18" s="403">
        <v>1794</v>
      </c>
      <c r="G18" s="525">
        <v>1794</v>
      </c>
      <c r="H18" s="404"/>
      <c r="I18" s="404"/>
      <c r="J18" s="514">
        <v>1794</v>
      </c>
    </row>
    <row r="19" spans="1:10" s="17" customFormat="1" ht="12" customHeight="1">
      <c r="A19" s="113">
        <v>211</v>
      </c>
      <c r="B19" s="384" t="s">
        <v>161</v>
      </c>
      <c r="C19" s="112" t="s">
        <v>162</v>
      </c>
      <c r="D19" s="427">
        <v>8</v>
      </c>
      <c r="E19" s="410">
        <v>172.5</v>
      </c>
      <c r="F19" s="403">
        <v>1380</v>
      </c>
      <c r="G19" s="525">
        <v>1380</v>
      </c>
      <c r="H19" s="404"/>
      <c r="I19" s="404"/>
      <c r="J19" s="514">
        <v>1380</v>
      </c>
    </row>
    <row r="20" spans="1:10" s="17" customFormat="1" ht="12" customHeight="1">
      <c r="A20" s="19" t="s">
        <v>165</v>
      </c>
      <c r="B20" s="386"/>
      <c r="C20" s="16"/>
      <c r="D20" s="428"/>
      <c r="E20" s="412"/>
      <c r="F20" s="407">
        <v>5495.85</v>
      </c>
      <c r="G20" s="526"/>
      <c r="H20" s="404"/>
      <c r="I20" s="404"/>
      <c r="J20" s="517">
        <v>5495.85</v>
      </c>
    </row>
    <row r="21" spans="1:10" s="17" customFormat="1" ht="12" customHeight="1">
      <c r="A21" s="114">
        <v>221</v>
      </c>
      <c r="B21" s="384" t="s">
        <v>169</v>
      </c>
      <c r="C21" s="112" t="s">
        <v>170</v>
      </c>
      <c r="D21" s="427">
        <v>8</v>
      </c>
      <c r="E21" s="410">
        <v>28.75</v>
      </c>
      <c r="F21" s="403">
        <v>230</v>
      </c>
      <c r="G21" s="525">
        <v>230</v>
      </c>
      <c r="H21" s="404"/>
      <c r="I21" s="404"/>
      <c r="J21" s="514">
        <v>230</v>
      </c>
    </row>
    <row r="22" spans="1:10" s="17" customFormat="1" ht="12" customHeight="1">
      <c r="A22" s="19" t="s">
        <v>171</v>
      </c>
      <c r="B22" s="386"/>
      <c r="C22" s="16"/>
      <c r="D22" s="428"/>
      <c r="E22" s="412"/>
      <c r="F22" s="407">
        <v>230</v>
      </c>
      <c r="G22" s="526"/>
      <c r="H22" s="404"/>
      <c r="I22" s="404"/>
      <c r="J22" s="517">
        <v>230</v>
      </c>
    </row>
    <row r="23" spans="1:10" s="17" customFormat="1" ht="12.75">
      <c r="A23" s="113">
        <v>222</v>
      </c>
      <c r="B23" s="384" t="s">
        <v>169</v>
      </c>
      <c r="C23" s="112" t="s">
        <v>178</v>
      </c>
      <c r="D23" s="427">
        <v>10</v>
      </c>
      <c r="E23" s="410">
        <v>86.25</v>
      </c>
      <c r="F23" s="410">
        <v>862.5</v>
      </c>
      <c r="G23" s="435">
        <v>862.5</v>
      </c>
      <c r="H23" s="404"/>
      <c r="I23" s="404"/>
      <c r="J23" s="514">
        <v>862.5</v>
      </c>
    </row>
    <row r="24" spans="1:10" s="17" customFormat="1" ht="12.75">
      <c r="A24" s="113">
        <v>222</v>
      </c>
      <c r="B24" s="384" t="s">
        <v>169</v>
      </c>
      <c r="C24" s="112" t="s">
        <v>179</v>
      </c>
      <c r="D24" s="427">
        <v>44</v>
      </c>
      <c r="E24" s="410">
        <v>80.5</v>
      </c>
      <c r="F24" s="410">
        <v>3542</v>
      </c>
      <c r="G24" s="435">
        <v>3542</v>
      </c>
      <c r="H24" s="404"/>
      <c r="I24" s="404"/>
      <c r="J24" s="514">
        <v>3542</v>
      </c>
    </row>
    <row r="25" spans="1:10" s="17" customFormat="1" ht="12.75">
      <c r="A25" s="113">
        <v>222</v>
      </c>
      <c r="B25" s="384" t="s">
        <v>169</v>
      </c>
      <c r="C25" s="112" t="s">
        <v>180</v>
      </c>
      <c r="D25" s="427">
        <v>22</v>
      </c>
      <c r="E25" s="410">
        <v>345</v>
      </c>
      <c r="F25" s="410">
        <v>7590</v>
      </c>
      <c r="G25" s="435">
        <v>7590</v>
      </c>
      <c r="H25" s="404"/>
      <c r="I25" s="404"/>
      <c r="J25" s="514">
        <v>7590</v>
      </c>
    </row>
    <row r="26" spans="1:10" s="17" customFormat="1" ht="12.75">
      <c r="A26" s="113">
        <v>222</v>
      </c>
      <c r="B26" s="384" t="s">
        <v>169</v>
      </c>
      <c r="C26" s="112" t="s">
        <v>181</v>
      </c>
      <c r="D26" s="427">
        <v>22</v>
      </c>
      <c r="E26" s="410">
        <v>172.5</v>
      </c>
      <c r="F26" s="410">
        <v>3795</v>
      </c>
      <c r="G26" s="435">
        <v>3795</v>
      </c>
      <c r="H26" s="404"/>
      <c r="I26" s="404"/>
      <c r="J26" s="514">
        <v>3795</v>
      </c>
    </row>
    <row r="27" spans="1:10" s="17" customFormat="1" ht="12.75">
      <c r="A27" s="113">
        <v>222</v>
      </c>
      <c r="B27" s="384" t="s">
        <v>169</v>
      </c>
      <c r="C27" s="112" t="s">
        <v>182</v>
      </c>
      <c r="D27" s="427">
        <v>12</v>
      </c>
      <c r="E27" s="410">
        <v>28.75</v>
      </c>
      <c r="F27" s="410">
        <v>345</v>
      </c>
      <c r="G27" s="435">
        <v>345</v>
      </c>
      <c r="H27" s="404"/>
      <c r="I27" s="404"/>
      <c r="J27" s="514">
        <v>345</v>
      </c>
    </row>
    <row r="28" spans="1:10" s="17" customFormat="1" ht="12.75">
      <c r="A28" s="113">
        <v>222</v>
      </c>
      <c r="B28" s="384" t="s">
        <v>169</v>
      </c>
      <c r="C28" s="112" t="s">
        <v>184</v>
      </c>
      <c r="D28" s="427">
        <v>25</v>
      </c>
      <c r="E28" s="410">
        <v>32.2</v>
      </c>
      <c r="F28" s="410">
        <v>805</v>
      </c>
      <c r="G28" s="435">
        <v>805</v>
      </c>
      <c r="H28" s="404"/>
      <c r="I28" s="404"/>
      <c r="J28" s="514">
        <v>805</v>
      </c>
    </row>
    <row r="29" spans="1:10" s="17" customFormat="1" ht="12.75">
      <c r="A29" s="113">
        <v>222</v>
      </c>
      <c r="B29" s="384" t="s">
        <v>175</v>
      </c>
      <c r="C29" s="112" t="s">
        <v>187</v>
      </c>
      <c r="D29" s="427">
        <v>20</v>
      </c>
      <c r="E29" s="410">
        <v>8.05</v>
      </c>
      <c r="F29" s="410">
        <v>161</v>
      </c>
      <c r="G29" s="435">
        <v>161</v>
      </c>
      <c r="H29" s="404"/>
      <c r="I29" s="404"/>
      <c r="J29" s="514">
        <v>161</v>
      </c>
    </row>
    <row r="30" spans="1:10" s="17" customFormat="1" ht="12.75">
      <c r="A30" s="113">
        <v>222</v>
      </c>
      <c r="B30" s="384" t="s">
        <v>169</v>
      </c>
      <c r="C30" s="112" t="s">
        <v>193</v>
      </c>
      <c r="D30" s="427">
        <v>44</v>
      </c>
      <c r="E30" s="410">
        <v>69</v>
      </c>
      <c r="F30" s="410">
        <v>3036</v>
      </c>
      <c r="G30" s="435">
        <v>3036</v>
      </c>
      <c r="H30" s="404"/>
      <c r="I30" s="404"/>
      <c r="J30" s="514">
        <v>3036</v>
      </c>
    </row>
    <row r="31" spans="1:10" s="17" customFormat="1" ht="12.75">
      <c r="A31" s="113">
        <v>222</v>
      </c>
      <c r="B31" s="384" t="s">
        <v>169</v>
      </c>
      <c r="C31" s="112" t="s">
        <v>194</v>
      </c>
      <c r="D31" s="427">
        <v>7</v>
      </c>
      <c r="E31" s="410">
        <v>345</v>
      </c>
      <c r="F31" s="410">
        <v>2415</v>
      </c>
      <c r="G31" s="435">
        <v>2415</v>
      </c>
      <c r="H31" s="404"/>
      <c r="I31" s="404"/>
      <c r="J31" s="514">
        <v>2415</v>
      </c>
    </row>
    <row r="32" spans="1:10" s="17" customFormat="1" ht="12.75">
      <c r="A32" s="113">
        <v>222</v>
      </c>
      <c r="B32" s="384" t="s">
        <v>175</v>
      </c>
      <c r="C32" s="112" t="s">
        <v>195</v>
      </c>
      <c r="D32" s="427">
        <v>22</v>
      </c>
      <c r="E32" s="410">
        <v>195.5</v>
      </c>
      <c r="F32" s="410">
        <v>4301</v>
      </c>
      <c r="G32" s="435">
        <v>4301</v>
      </c>
      <c r="H32" s="404"/>
      <c r="I32" s="404"/>
      <c r="J32" s="514">
        <v>4301</v>
      </c>
    </row>
    <row r="33" spans="1:10" s="17" customFormat="1" ht="12.75">
      <c r="A33" s="19" t="s">
        <v>196</v>
      </c>
      <c r="B33" s="386"/>
      <c r="C33" s="16"/>
      <c r="D33" s="428"/>
      <c r="E33" s="412"/>
      <c r="F33" s="407">
        <v>26852.5</v>
      </c>
      <c r="G33" s="526"/>
      <c r="H33" s="404"/>
      <c r="I33" s="404"/>
      <c r="J33" s="517">
        <v>26852.5</v>
      </c>
    </row>
    <row r="34" spans="1:10" s="17" customFormat="1" ht="12.75">
      <c r="A34" s="113">
        <v>231</v>
      </c>
      <c r="B34" s="384" t="s">
        <v>201</v>
      </c>
      <c r="C34" s="112" t="s">
        <v>202</v>
      </c>
      <c r="D34" s="427">
        <v>132</v>
      </c>
      <c r="E34" s="410">
        <v>21.85</v>
      </c>
      <c r="F34" s="403">
        <v>2884.2</v>
      </c>
      <c r="G34" s="525">
        <v>2884.2</v>
      </c>
      <c r="H34" s="404"/>
      <c r="I34" s="404"/>
      <c r="J34" s="514">
        <v>2884.2</v>
      </c>
    </row>
    <row r="35" spans="1:10" s="17" customFormat="1" ht="12.75">
      <c r="A35" s="113">
        <v>231</v>
      </c>
      <c r="B35" s="384" t="s">
        <v>201</v>
      </c>
      <c r="C35" s="112" t="s">
        <v>203</v>
      </c>
      <c r="D35" s="427">
        <v>127</v>
      </c>
      <c r="E35" s="410">
        <v>25.3</v>
      </c>
      <c r="F35" s="403">
        <v>3213.1</v>
      </c>
      <c r="G35" s="525">
        <v>3213.1</v>
      </c>
      <c r="H35" s="404"/>
      <c r="I35" s="404"/>
      <c r="J35" s="514">
        <v>3213.1</v>
      </c>
    </row>
    <row r="36" spans="1:10" s="17" customFormat="1" ht="12.75">
      <c r="A36" s="113">
        <v>231</v>
      </c>
      <c r="B36" s="384" t="s">
        <v>169</v>
      </c>
      <c r="C36" s="112" t="s">
        <v>204</v>
      </c>
      <c r="D36" s="427">
        <v>114</v>
      </c>
      <c r="E36" s="410">
        <v>8.05</v>
      </c>
      <c r="F36" s="403">
        <v>917.7</v>
      </c>
      <c r="G36" s="525">
        <v>917.7</v>
      </c>
      <c r="H36" s="404"/>
      <c r="I36" s="404"/>
      <c r="J36" s="514">
        <v>917.7</v>
      </c>
    </row>
    <row r="37" spans="1:10" s="17" customFormat="1" ht="12.75">
      <c r="A37" s="114">
        <v>231</v>
      </c>
      <c r="B37" s="389" t="s">
        <v>206</v>
      </c>
      <c r="C37" s="112" t="s">
        <v>207</v>
      </c>
      <c r="D37" s="427">
        <v>3</v>
      </c>
      <c r="E37" s="410">
        <v>10.7525</v>
      </c>
      <c r="F37" s="403">
        <v>32.2575</v>
      </c>
      <c r="G37" s="525">
        <v>32.2575</v>
      </c>
      <c r="H37" s="404"/>
      <c r="I37" s="404"/>
      <c r="J37" s="514">
        <v>32.2575</v>
      </c>
    </row>
    <row r="38" spans="1:10" s="17" customFormat="1" ht="12.75">
      <c r="A38" s="18" t="s">
        <v>209</v>
      </c>
      <c r="B38" s="125"/>
      <c r="C38" s="16"/>
      <c r="D38" s="428"/>
      <c r="E38" s="412"/>
      <c r="F38" s="412">
        <v>7047.2575</v>
      </c>
      <c r="G38" s="437"/>
      <c r="H38" s="404"/>
      <c r="I38" s="404"/>
      <c r="J38" s="517">
        <v>7047.2575</v>
      </c>
    </row>
    <row r="39" spans="1:10" s="17" customFormat="1" ht="12.75">
      <c r="A39" s="113">
        <v>233</v>
      </c>
      <c r="B39" s="384" t="s">
        <v>169</v>
      </c>
      <c r="C39" s="112" t="s">
        <v>213</v>
      </c>
      <c r="D39" s="427">
        <v>570</v>
      </c>
      <c r="E39" s="435">
        <v>0.2</v>
      </c>
      <c r="F39" s="403">
        <v>114</v>
      </c>
      <c r="G39" s="525">
        <v>114</v>
      </c>
      <c r="H39" s="404"/>
      <c r="I39" s="404"/>
      <c r="J39" s="514">
        <v>114</v>
      </c>
    </row>
    <row r="40" spans="1:10" s="17" customFormat="1" ht="12.75">
      <c r="A40" s="114">
        <v>233</v>
      </c>
      <c r="B40" s="389" t="s">
        <v>169</v>
      </c>
      <c r="C40" s="112" t="s">
        <v>214</v>
      </c>
      <c r="D40" s="427">
        <v>5187</v>
      </c>
      <c r="E40" s="410">
        <v>2.3</v>
      </c>
      <c r="F40" s="403">
        <v>11930.1</v>
      </c>
      <c r="G40" s="525">
        <v>11930.1</v>
      </c>
      <c r="H40" s="404"/>
      <c r="I40" s="404"/>
      <c r="J40" s="514">
        <v>11930.1</v>
      </c>
    </row>
    <row r="41" spans="1:10" s="17" customFormat="1" ht="12.75">
      <c r="A41" s="18" t="s">
        <v>228</v>
      </c>
      <c r="B41" s="125"/>
      <c r="C41" s="16"/>
      <c r="D41" s="428"/>
      <c r="E41" s="412"/>
      <c r="F41" s="407">
        <v>12044.1</v>
      </c>
      <c r="G41" s="526"/>
      <c r="H41" s="404"/>
      <c r="I41" s="404"/>
      <c r="J41" s="517">
        <v>12044.1</v>
      </c>
    </row>
    <row r="42" spans="1:10" s="17" customFormat="1" ht="12.75">
      <c r="A42" s="113">
        <v>234</v>
      </c>
      <c r="B42" s="384" t="s">
        <v>229</v>
      </c>
      <c r="C42" s="112" t="s">
        <v>230</v>
      </c>
      <c r="D42" s="427">
        <v>24</v>
      </c>
      <c r="E42" s="410">
        <v>4.3125</v>
      </c>
      <c r="F42" s="403">
        <v>103.5</v>
      </c>
      <c r="G42" s="525">
        <v>103.5</v>
      </c>
      <c r="H42" s="404"/>
      <c r="I42" s="404"/>
      <c r="J42" s="514">
        <v>103.5</v>
      </c>
    </row>
    <row r="43" spans="1:10" s="17" customFormat="1" ht="12.75">
      <c r="A43" s="113">
        <v>234</v>
      </c>
      <c r="B43" s="384" t="s">
        <v>169</v>
      </c>
      <c r="C43" s="112" t="s">
        <v>231</v>
      </c>
      <c r="D43" s="427">
        <v>32</v>
      </c>
      <c r="E43" s="410">
        <v>3.4844999999999997</v>
      </c>
      <c r="F43" s="403">
        <v>111.50399999999999</v>
      </c>
      <c r="G43" s="525">
        <v>111.50399999999999</v>
      </c>
      <c r="H43" s="404"/>
      <c r="I43" s="404"/>
      <c r="J43" s="514">
        <v>111.50399999999999</v>
      </c>
    </row>
    <row r="44" spans="1:10" s="17" customFormat="1" ht="12.75">
      <c r="A44" s="113">
        <v>234</v>
      </c>
      <c r="B44" s="384" t="s">
        <v>169</v>
      </c>
      <c r="C44" s="112" t="s">
        <v>232</v>
      </c>
      <c r="D44" s="427">
        <v>24</v>
      </c>
      <c r="E44" s="410">
        <v>3.795</v>
      </c>
      <c r="F44" s="403">
        <v>91.08</v>
      </c>
      <c r="G44" s="525">
        <v>91.08</v>
      </c>
      <c r="H44" s="404"/>
      <c r="I44" s="404"/>
      <c r="J44" s="514">
        <v>91.08</v>
      </c>
    </row>
    <row r="45" spans="1:10" s="17" customFormat="1" ht="12.75">
      <c r="A45" s="113">
        <v>234</v>
      </c>
      <c r="B45" s="384" t="s">
        <v>233</v>
      </c>
      <c r="C45" s="112" t="s">
        <v>234</v>
      </c>
      <c r="D45" s="427">
        <v>100</v>
      </c>
      <c r="E45" s="410">
        <v>1.495</v>
      </c>
      <c r="F45" s="403">
        <v>149.5</v>
      </c>
      <c r="G45" s="525">
        <v>149.5</v>
      </c>
      <c r="H45" s="404"/>
      <c r="I45" s="404"/>
      <c r="J45" s="514">
        <v>149.5</v>
      </c>
    </row>
    <row r="46" spans="1:10" s="17" customFormat="1" ht="12.75">
      <c r="A46" s="113">
        <v>234</v>
      </c>
      <c r="B46" s="384" t="s">
        <v>235</v>
      </c>
      <c r="C46" s="112" t="s">
        <v>236</v>
      </c>
      <c r="D46" s="427">
        <v>39</v>
      </c>
      <c r="E46" s="410">
        <v>5.75</v>
      </c>
      <c r="F46" s="403">
        <v>224.25</v>
      </c>
      <c r="G46" s="525">
        <v>224.25</v>
      </c>
      <c r="H46" s="404"/>
      <c r="I46" s="404"/>
      <c r="J46" s="514">
        <v>224.25</v>
      </c>
    </row>
    <row r="47" spans="1:10" s="17" customFormat="1" ht="12.75">
      <c r="A47" s="113">
        <v>234</v>
      </c>
      <c r="B47" s="384" t="s">
        <v>237</v>
      </c>
      <c r="C47" s="112" t="s">
        <v>238</v>
      </c>
      <c r="D47" s="427">
        <v>18</v>
      </c>
      <c r="E47" s="410">
        <v>3.45</v>
      </c>
      <c r="F47" s="403">
        <v>62.1</v>
      </c>
      <c r="G47" s="525">
        <v>62.1</v>
      </c>
      <c r="H47" s="404"/>
      <c r="I47" s="404"/>
      <c r="J47" s="514">
        <v>62.1</v>
      </c>
    </row>
    <row r="48" spans="1:10" s="17" customFormat="1" ht="12.75">
      <c r="A48" s="113">
        <v>234</v>
      </c>
      <c r="B48" s="384" t="s">
        <v>239</v>
      </c>
      <c r="C48" s="112" t="s">
        <v>240</v>
      </c>
      <c r="D48" s="427">
        <v>30</v>
      </c>
      <c r="E48" s="410">
        <v>88.55</v>
      </c>
      <c r="F48" s="403">
        <v>2656.5</v>
      </c>
      <c r="G48" s="525">
        <v>2656.5</v>
      </c>
      <c r="H48" s="404"/>
      <c r="I48" s="404"/>
      <c r="J48" s="514">
        <v>2656.5</v>
      </c>
    </row>
    <row r="49" spans="1:10" s="17" customFormat="1" ht="12.75">
      <c r="A49" s="113">
        <v>234</v>
      </c>
      <c r="B49" s="384" t="s">
        <v>239</v>
      </c>
      <c r="C49" s="112" t="s">
        <v>241</v>
      </c>
      <c r="D49" s="427">
        <v>30</v>
      </c>
      <c r="E49" s="410">
        <v>38.5825</v>
      </c>
      <c r="F49" s="403">
        <v>1157.475</v>
      </c>
      <c r="G49" s="525">
        <v>1157.475</v>
      </c>
      <c r="H49" s="404"/>
      <c r="I49" s="404"/>
      <c r="J49" s="514">
        <v>1157.475</v>
      </c>
    </row>
    <row r="50" spans="1:10" s="17" customFormat="1" ht="12.75">
      <c r="A50" s="113">
        <v>234</v>
      </c>
      <c r="B50" s="389" t="s">
        <v>239</v>
      </c>
      <c r="C50" s="112" t="s">
        <v>244</v>
      </c>
      <c r="D50" s="427">
        <v>40</v>
      </c>
      <c r="E50" s="410">
        <v>79.35</v>
      </c>
      <c r="F50" s="403">
        <v>3174</v>
      </c>
      <c r="G50" s="525">
        <v>3174</v>
      </c>
      <c r="H50" s="404"/>
      <c r="I50" s="404"/>
      <c r="J50" s="514">
        <v>3174</v>
      </c>
    </row>
    <row r="51" spans="1:10" s="17" customFormat="1" ht="12.75">
      <c r="A51" s="113">
        <v>234</v>
      </c>
      <c r="B51" s="389" t="s">
        <v>239</v>
      </c>
      <c r="C51" s="112" t="s">
        <v>245</v>
      </c>
      <c r="D51" s="427">
        <v>6</v>
      </c>
      <c r="E51" s="410">
        <v>57.5</v>
      </c>
      <c r="F51" s="403">
        <v>345</v>
      </c>
      <c r="G51" s="525">
        <v>345</v>
      </c>
      <c r="H51" s="404"/>
      <c r="I51" s="404"/>
      <c r="J51" s="514">
        <v>345</v>
      </c>
    </row>
    <row r="52" spans="1:10" s="17" customFormat="1" ht="12.75">
      <c r="A52" s="113">
        <v>234</v>
      </c>
      <c r="B52" s="384" t="s">
        <v>246</v>
      </c>
      <c r="C52" s="112" t="s">
        <v>247</v>
      </c>
      <c r="D52" s="427">
        <v>60</v>
      </c>
      <c r="E52" s="410">
        <v>35</v>
      </c>
      <c r="F52" s="403">
        <v>2100</v>
      </c>
      <c r="G52" s="525">
        <v>2100</v>
      </c>
      <c r="H52" s="404"/>
      <c r="I52" s="404"/>
      <c r="J52" s="514">
        <v>2100</v>
      </c>
    </row>
    <row r="53" spans="1:10" s="17" customFormat="1" ht="12.75">
      <c r="A53" s="113">
        <v>234</v>
      </c>
      <c r="B53" s="384" t="s">
        <v>248</v>
      </c>
      <c r="C53" s="112" t="s">
        <v>249</v>
      </c>
      <c r="D53" s="427">
        <v>31</v>
      </c>
      <c r="E53" s="410">
        <v>40.25</v>
      </c>
      <c r="F53" s="403">
        <v>1247.75</v>
      </c>
      <c r="G53" s="525">
        <v>1247.75</v>
      </c>
      <c r="H53" s="404"/>
      <c r="I53" s="404"/>
      <c r="J53" s="514">
        <v>1247.75</v>
      </c>
    </row>
    <row r="54" spans="1:10" s="17" customFormat="1" ht="12.75">
      <c r="A54" s="113">
        <v>234</v>
      </c>
      <c r="B54" s="384" t="s">
        <v>248</v>
      </c>
      <c r="C54" s="112" t="s">
        <v>250</v>
      </c>
      <c r="D54" s="427">
        <v>32</v>
      </c>
      <c r="E54" s="410">
        <v>46</v>
      </c>
      <c r="F54" s="403">
        <v>1472</v>
      </c>
      <c r="G54" s="525">
        <v>1472</v>
      </c>
      <c r="H54" s="404"/>
      <c r="I54" s="404"/>
      <c r="J54" s="514">
        <v>1472</v>
      </c>
    </row>
    <row r="55" spans="1:10" s="17" customFormat="1" ht="12.75">
      <c r="A55" s="113">
        <v>234</v>
      </c>
      <c r="B55" s="384" t="s">
        <v>246</v>
      </c>
      <c r="C55" s="112" t="s">
        <v>251</v>
      </c>
      <c r="D55" s="427">
        <v>60</v>
      </c>
      <c r="E55" s="410">
        <v>39</v>
      </c>
      <c r="F55" s="403">
        <v>2340</v>
      </c>
      <c r="G55" s="525">
        <v>2340</v>
      </c>
      <c r="H55" s="404"/>
      <c r="I55" s="404"/>
      <c r="J55" s="514">
        <v>2340</v>
      </c>
    </row>
    <row r="56" spans="1:10" s="17" customFormat="1" ht="12.75">
      <c r="A56" s="18" t="s">
        <v>252</v>
      </c>
      <c r="B56" s="125"/>
      <c r="C56" s="16"/>
      <c r="D56" s="428"/>
      <c r="E56" s="412"/>
      <c r="F56" s="407">
        <v>15234.659</v>
      </c>
      <c r="G56" s="526"/>
      <c r="H56" s="404"/>
      <c r="I56" s="404"/>
      <c r="J56" s="517">
        <v>15234.659</v>
      </c>
    </row>
    <row r="57" spans="1:10" s="17" customFormat="1" ht="12.75">
      <c r="A57" s="113">
        <v>244</v>
      </c>
      <c r="B57" s="384" t="s">
        <v>169</v>
      </c>
      <c r="C57" s="112" t="s">
        <v>256</v>
      </c>
      <c r="D57" s="427">
        <v>62</v>
      </c>
      <c r="E57" s="410">
        <v>300</v>
      </c>
      <c r="F57" s="403">
        <v>18600</v>
      </c>
      <c r="G57" s="525">
        <v>18600</v>
      </c>
      <c r="H57" s="404"/>
      <c r="I57" s="404"/>
      <c r="J57" s="514">
        <v>18600</v>
      </c>
    </row>
    <row r="58" spans="1:10" s="17" customFormat="1" ht="12.75">
      <c r="A58" s="21" t="s">
        <v>259</v>
      </c>
      <c r="B58" s="386"/>
      <c r="C58" s="16"/>
      <c r="D58" s="428"/>
      <c r="E58" s="412"/>
      <c r="F58" s="412">
        <v>18600</v>
      </c>
      <c r="G58" s="437"/>
      <c r="H58" s="404"/>
      <c r="I58" s="404"/>
      <c r="J58" s="517">
        <v>18600</v>
      </c>
    </row>
    <row r="59" spans="1:10" s="17" customFormat="1" ht="12.75">
      <c r="A59" s="113">
        <v>256</v>
      </c>
      <c r="B59" s="384" t="s">
        <v>260</v>
      </c>
      <c r="C59" s="112" t="s">
        <v>273</v>
      </c>
      <c r="D59" s="427">
        <v>12191</v>
      </c>
      <c r="E59" s="410">
        <v>4.6</v>
      </c>
      <c r="F59" s="403">
        <v>56078.6</v>
      </c>
      <c r="G59" s="525">
        <v>56078.6</v>
      </c>
      <c r="H59" s="404"/>
      <c r="I59" s="404"/>
      <c r="J59" s="514">
        <v>56078.6</v>
      </c>
    </row>
    <row r="60" spans="1:10" s="17" customFormat="1" ht="12.75">
      <c r="A60" s="113">
        <v>256</v>
      </c>
      <c r="B60" s="384" t="s">
        <v>260</v>
      </c>
      <c r="C60" s="112" t="s">
        <v>274</v>
      </c>
      <c r="D60" s="427">
        <v>200</v>
      </c>
      <c r="E60" s="410">
        <v>46</v>
      </c>
      <c r="F60" s="403">
        <v>9200</v>
      </c>
      <c r="G60" s="525">
        <v>9200</v>
      </c>
      <c r="H60" s="404"/>
      <c r="I60" s="404"/>
      <c r="J60" s="514">
        <v>9200</v>
      </c>
    </row>
    <row r="61" spans="1:10" s="17" customFormat="1" ht="12.75">
      <c r="A61" s="18" t="s">
        <v>275</v>
      </c>
      <c r="B61" s="125"/>
      <c r="C61" s="16"/>
      <c r="D61" s="428"/>
      <c r="E61" s="412"/>
      <c r="F61" s="407">
        <v>65278.6</v>
      </c>
      <c r="G61" s="526"/>
      <c r="H61" s="404"/>
      <c r="I61" s="404"/>
      <c r="J61" s="517">
        <v>65278.6</v>
      </c>
    </row>
    <row r="62" spans="1:10" s="17" customFormat="1" ht="21" customHeight="1">
      <c r="A62" s="115">
        <v>269</v>
      </c>
      <c r="B62" s="384" t="s">
        <v>169</v>
      </c>
      <c r="C62" s="112" t="s">
        <v>715</v>
      </c>
      <c r="D62" s="427">
        <v>1</v>
      </c>
      <c r="E62" s="410">
        <v>1300</v>
      </c>
      <c r="F62" s="410">
        <v>1300</v>
      </c>
      <c r="G62" s="435">
        <v>1300</v>
      </c>
      <c r="H62" s="404"/>
      <c r="I62" s="404"/>
      <c r="J62" s="514">
        <v>1300</v>
      </c>
    </row>
    <row r="63" spans="1:10" s="17" customFormat="1" ht="12.75">
      <c r="A63" s="21" t="s">
        <v>714</v>
      </c>
      <c r="B63" s="125"/>
      <c r="C63" s="16"/>
      <c r="D63" s="428"/>
      <c r="E63" s="412"/>
      <c r="F63" s="412">
        <v>1300</v>
      </c>
      <c r="G63" s="437"/>
      <c r="H63" s="404"/>
      <c r="I63" s="404"/>
      <c r="J63" s="517">
        <v>1300</v>
      </c>
    </row>
    <row r="64" spans="1:10" s="17" customFormat="1" ht="12.75">
      <c r="A64" s="116">
        <v>279</v>
      </c>
      <c r="B64" s="392" t="s">
        <v>285</v>
      </c>
      <c r="C64" s="117" t="s">
        <v>295</v>
      </c>
      <c r="D64" s="427">
        <v>40</v>
      </c>
      <c r="E64" s="410">
        <v>9.2</v>
      </c>
      <c r="F64" s="414">
        <v>368</v>
      </c>
      <c r="G64" s="556">
        <v>368</v>
      </c>
      <c r="H64" s="415"/>
      <c r="I64" s="415"/>
      <c r="J64" s="514">
        <v>368</v>
      </c>
    </row>
    <row r="65" spans="1:10" s="17" customFormat="1" ht="12.75">
      <c r="A65" s="116">
        <v>279</v>
      </c>
      <c r="B65" s="392" t="s">
        <v>169</v>
      </c>
      <c r="C65" s="117" t="s">
        <v>80</v>
      </c>
      <c r="D65" s="427">
        <v>12</v>
      </c>
      <c r="E65" s="410">
        <v>50</v>
      </c>
      <c r="F65" s="414">
        <v>600</v>
      </c>
      <c r="G65" s="556">
        <v>600</v>
      </c>
      <c r="H65" s="415"/>
      <c r="I65" s="415"/>
      <c r="J65" s="514">
        <v>600</v>
      </c>
    </row>
    <row r="66" spans="1:10" s="17" customFormat="1" ht="12.75">
      <c r="A66" s="118">
        <v>279</v>
      </c>
      <c r="B66" s="392" t="s">
        <v>285</v>
      </c>
      <c r="C66" s="117" t="s">
        <v>296</v>
      </c>
      <c r="D66" s="427">
        <v>10</v>
      </c>
      <c r="E66" s="410">
        <v>161</v>
      </c>
      <c r="F66" s="414">
        <v>1610</v>
      </c>
      <c r="G66" s="556">
        <v>1610</v>
      </c>
      <c r="H66" s="415"/>
      <c r="I66" s="415"/>
      <c r="J66" s="514">
        <v>1610</v>
      </c>
    </row>
    <row r="67" spans="1:10" s="17" customFormat="1" ht="12.75">
      <c r="A67" s="26" t="s">
        <v>297</v>
      </c>
      <c r="B67" s="393"/>
      <c r="C67" s="22"/>
      <c r="D67" s="428"/>
      <c r="E67" s="412"/>
      <c r="F67" s="417">
        <v>2578</v>
      </c>
      <c r="G67" s="101"/>
      <c r="H67" s="415"/>
      <c r="I67" s="415"/>
      <c r="J67" s="517">
        <v>2578</v>
      </c>
    </row>
    <row r="68" spans="1:10" s="17" customFormat="1" ht="12.75">
      <c r="A68" s="113">
        <v>291</v>
      </c>
      <c r="B68" s="384" t="s">
        <v>285</v>
      </c>
      <c r="C68" s="112" t="s">
        <v>298</v>
      </c>
      <c r="D68" s="427">
        <v>25</v>
      </c>
      <c r="E68" s="410">
        <v>6.325</v>
      </c>
      <c r="F68" s="403">
        <v>158.125</v>
      </c>
      <c r="G68" s="525">
        <v>158.125</v>
      </c>
      <c r="H68" s="404"/>
      <c r="I68" s="404"/>
      <c r="J68" s="514">
        <v>158.125</v>
      </c>
    </row>
    <row r="69" spans="1:10" s="17" customFormat="1" ht="12.75">
      <c r="A69" s="113">
        <v>291</v>
      </c>
      <c r="B69" s="384" t="s">
        <v>285</v>
      </c>
      <c r="C69" s="112" t="s">
        <v>299</v>
      </c>
      <c r="D69" s="427">
        <v>14</v>
      </c>
      <c r="E69" s="410">
        <v>8.05</v>
      </c>
      <c r="F69" s="403">
        <v>112.7</v>
      </c>
      <c r="G69" s="525">
        <v>112.7</v>
      </c>
      <c r="H69" s="404"/>
      <c r="I69" s="404"/>
      <c r="J69" s="514">
        <v>112.7</v>
      </c>
    </row>
    <row r="70" spans="1:10" s="17" customFormat="1" ht="12.75">
      <c r="A70" s="113">
        <v>291</v>
      </c>
      <c r="B70" s="384" t="s">
        <v>260</v>
      </c>
      <c r="C70" s="112" t="s">
        <v>262</v>
      </c>
      <c r="D70" s="427">
        <v>38</v>
      </c>
      <c r="E70" s="410">
        <v>6.9</v>
      </c>
      <c r="F70" s="403">
        <v>262.2</v>
      </c>
      <c r="G70" s="525">
        <v>262.2</v>
      </c>
      <c r="H70" s="404"/>
      <c r="I70" s="404"/>
      <c r="J70" s="514">
        <v>262.2</v>
      </c>
    </row>
    <row r="71" spans="1:10" s="17" customFormat="1" ht="12.75">
      <c r="A71" s="113">
        <v>291</v>
      </c>
      <c r="B71" s="384" t="s">
        <v>300</v>
      </c>
      <c r="C71" s="112" t="s">
        <v>301</v>
      </c>
      <c r="D71" s="427">
        <v>35</v>
      </c>
      <c r="E71" s="410">
        <v>5.75</v>
      </c>
      <c r="F71" s="403">
        <v>201.25</v>
      </c>
      <c r="G71" s="525">
        <v>201.25</v>
      </c>
      <c r="H71" s="404"/>
      <c r="I71" s="404"/>
      <c r="J71" s="514">
        <v>201.25</v>
      </c>
    </row>
    <row r="72" spans="1:10" s="17" customFormat="1" ht="12.75">
      <c r="A72" s="113">
        <v>291</v>
      </c>
      <c r="B72" s="384" t="s">
        <v>285</v>
      </c>
      <c r="C72" s="112" t="s">
        <v>302</v>
      </c>
      <c r="D72" s="427">
        <v>13</v>
      </c>
      <c r="E72" s="410">
        <v>11.5</v>
      </c>
      <c r="F72" s="403">
        <v>149.5</v>
      </c>
      <c r="G72" s="525">
        <v>149.5</v>
      </c>
      <c r="H72" s="404"/>
      <c r="I72" s="404"/>
      <c r="J72" s="514">
        <v>149.5</v>
      </c>
    </row>
    <row r="73" spans="1:10" s="17" customFormat="1" ht="12.75">
      <c r="A73" s="113">
        <v>291</v>
      </c>
      <c r="B73" s="384" t="s">
        <v>285</v>
      </c>
      <c r="C73" s="112" t="s">
        <v>303</v>
      </c>
      <c r="D73" s="427">
        <v>34</v>
      </c>
      <c r="E73" s="410">
        <v>6.9</v>
      </c>
      <c r="F73" s="403">
        <v>234.6</v>
      </c>
      <c r="G73" s="525">
        <v>234.6</v>
      </c>
      <c r="H73" s="404"/>
      <c r="I73" s="404"/>
      <c r="J73" s="514">
        <v>234.6</v>
      </c>
    </row>
    <row r="74" spans="1:10" s="17" customFormat="1" ht="12.75">
      <c r="A74" s="113">
        <v>291</v>
      </c>
      <c r="B74" s="384" t="s">
        <v>285</v>
      </c>
      <c r="C74" s="112" t="s">
        <v>304</v>
      </c>
      <c r="D74" s="427">
        <v>24</v>
      </c>
      <c r="E74" s="410">
        <v>12.65</v>
      </c>
      <c r="F74" s="403">
        <v>303.6</v>
      </c>
      <c r="G74" s="525">
        <v>303.6</v>
      </c>
      <c r="H74" s="404"/>
      <c r="I74" s="404"/>
      <c r="J74" s="514">
        <v>303.6</v>
      </c>
    </row>
    <row r="75" spans="1:10" s="17" customFormat="1" ht="12.75">
      <c r="A75" s="113">
        <v>291</v>
      </c>
      <c r="B75" s="384" t="s">
        <v>285</v>
      </c>
      <c r="C75" s="112" t="s">
        <v>305</v>
      </c>
      <c r="D75" s="427">
        <v>28</v>
      </c>
      <c r="E75" s="410">
        <v>3.45</v>
      </c>
      <c r="F75" s="403">
        <v>96.6</v>
      </c>
      <c r="G75" s="525">
        <v>96.6</v>
      </c>
      <c r="H75" s="404"/>
      <c r="I75" s="404"/>
      <c r="J75" s="514">
        <v>96.6</v>
      </c>
    </row>
    <row r="76" spans="1:10" s="17" customFormat="1" ht="12.75">
      <c r="A76" s="113">
        <v>291</v>
      </c>
      <c r="B76" s="384" t="s">
        <v>285</v>
      </c>
      <c r="C76" s="112" t="s">
        <v>306</v>
      </c>
      <c r="D76" s="427">
        <v>13</v>
      </c>
      <c r="E76" s="410">
        <v>5.75</v>
      </c>
      <c r="F76" s="403">
        <v>74.75</v>
      </c>
      <c r="G76" s="525">
        <v>74.75</v>
      </c>
      <c r="H76" s="404"/>
      <c r="I76" s="404"/>
      <c r="J76" s="514">
        <v>74.75</v>
      </c>
    </row>
    <row r="77" spans="1:10" s="17" customFormat="1" ht="12.75">
      <c r="A77" s="113">
        <v>291</v>
      </c>
      <c r="B77" s="384" t="s">
        <v>285</v>
      </c>
      <c r="C77" s="112" t="s">
        <v>307</v>
      </c>
      <c r="D77" s="427">
        <v>70</v>
      </c>
      <c r="E77" s="410">
        <v>5.175</v>
      </c>
      <c r="F77" s="403">
        <v>362.25</v>
      </c>
      <c r="G77" s="525">
        <v>362.25</v>
      </c>
      <c r="H77" s="404"/>
      <c r="I77" s="404"/>
      <c r="J77" s="514">
        <v>362.25</v>
      </c>
    </row>
    <row r="78" spans="1:10" s="17" customFormat="1" ht="12.75">
      <c r="A78" s="21" t="s">
        <v>308</v>
      </c>
      <c r="B78" s="386"/>
      <c r="C78" s="16"/>
      <c r="D78" s="428"/>
      <c r="E78" s="412"/>
      <c r="F78" s="407">
        <v>1955.575</v>
      </c>
      <c r="G78" s="526"/>
      <c r="H78" s="404"/>
      <c r="I78" s="404"/>
      <c r="J78" s="517">
        <v>1955.575</v>
      </c>
    </row>
    <row r="79" spans="1:10" s="17" customFormat="1" ht="12.75">
      <c r="A79" s="113">
        <v>292</v>
      </c>
      <c r="B79" s="384" t="s">
        <v>309</v>
      </c>
      <c r="C79" s="112" t="s">
        <v>310</v>
      </c>
      <c r="D79" s="427">
        <v>5</v>
      </c>
      <c r="E79" s="419">
        <v>39.1</v>
      </c>
      <c r="F79" s="403">
        <v>195.5</v>
      </c>
      <c r="G79" s="525">
        <v>195.5</v>
      </c>
      <c r="H79" s="404"/>
      <c r="I79" s="404"/>
      <c r="J79" s="514">
        <v>195.5</v>
      </c>
    </row>
    <row r="80" spans="1:10" s="17" customFormat="1" ht="12.75">
      <c r="A80" s="113">
        <v>292</v>
      </c>
      <c r="B80" s="384" t="s">
        <v>309</v>
      </c>
      <c r="C80" s="112" t="s">
        <v>311</v>
      </c>
      <c r="D80" s="427">
        <v>4</v>
      </c>
      <c r="E80" s="419">
        <v>87.4</v>
      </c>
      <c r="F80" s="403">
        <v>349.6</v>
      </c>
      <c r="G80" s="525">
        <v>349.6</v>
      </c>
      <c r="H80" s="404"/>
      <c r="I80" s="404"/>
      <c r="J80" s="514">
        <v>349.6</v>
      </c>
    </row>
    <row r="81" spans="1:10" s="17" customFormat="1" ht="12.75">
      <c r="A81" s="113">
        <v>292</v>
      </c>
      <c r="B81" s="384" t="s">
        <v>309</v>
      </c>
      <c r="C81" s="112" t="s">
        <v>312</v>
      </c>
      <c r="D81" s="427">
        <v>1</v>
      </c>
      <c r="E81" s="419">
        <v>57.5</v>
      </c>
      <c r="F81" s="403">
        <v>57.5</v>
      </c>
      <c r="G81" s="525">
        <v>57.5</v>
      </c>
      <c r="H81" s="404"/>
      <c r="I81" s="404"/>
      <c r="J81" s="514">
        <v>57.5</v>
      </c>
    </row>
    <row r="82" spans="1:10" s="17" customFormat="1" ht="12.75">
      <c r="A82" s="113">
        <v>292</v>
      </c>
      <c r="B82" s="384" t="s">
        <v>309</v>
      </c>
      <c r="C82" s="112" t="s">
        <v>314</v>
      </c>
      <c r="D82" s="427">
        <v>60</v>
      </c>
      <c r="E82" s="419">
        <v>2.8175</v>
      </c>
      <c r="F82" s="403">
        <v>169.05</v>
      </c>
      <c r="G82" s="525">
        <v>169.05</v>
      </c>
      <c r="H82" s="404"/>
      <c r="I82" s="404"/>
      <c r="J82" s="514">
        <v>169.05</v>
      </c>
    </row>
    <row r="83" spans="1:10" s="17" customFormat="1" ht="12.75">
      <c r="A83" s="113">
        <v>292</v>
      </c>
      <c r="B83" s="384" t="s">
        <v>309</v>
      </c>
      <c r="C83" s="112" t="s">
        <v>316</v>
      </c>
      <c r="D83" s="427">
        <v>9</v>
      </c>
      <c r="E83" s="419">
        <v>8.728499999999999</v>
      </c>
      <c r="F83" s="403">
        <v>78.55649999999999</v>
      </c>
      <c r="G83" s="525">
        <v>78.55649999999999</v>
      </c>
      <c r="H83" s="404"/>
      <c r="I83" s="404"/>
      <c r="J83" s="514">
        <v>78.55649999999999</v>
      </c>
    </row>
    <row r="84" spans="1:10" s="17" customFormat="1" ht="12.75">
      <c r="A84" s="113">
        <v>292</v>
      </c>
      <c r="B84" s="384" t="s">
        <v>309</v>
      </c>
      <c r="C84" s="112" t="s">
        <v>327</v>
      </c>
      <c r="D84" s="427">
        <v>18</v>
      </c>
      <c r="E84" s="419">
        <v>23.36915</v>
      </c>
      <c r="F84" s="403">
        <v>420.6447</v>
      </c>
      <c r="G84" s="525">
        <v>420.6447</v>
      </c>
      <c r="H84" s="404"/>
      <c r="I84" s="404"/>
      <c r="J84" s="514">
        <v>420.6447</v>
      </c>
    </row>
    <row r="85" spans="1:10" s="17" customFormat="1" ht="12.75">
      <c r="A85" s="113">
        <v>292</v>
      </c>
      <c r="B85" s="384" t="s">
        <v>309</v>
      </c>
      <c r="C85" s="112" t="s">
        <v>333</v>
      </c>
      <c r="D85" s="427">
        <v>130</v>
      </c>
      <c r="E85" s="419">
        <v>24.529499999999995</v>
      </c>
      <c r="F85" s="403">
        <v>3188.8349999999996</v>
      </c>
      <c r="G85" s="525">
        <v>3188.8349999999996</v>
      </c>
      <c r="H85" s="404"/>
      <c r="I85" s="404"/>
      <c r="J85" s="514">
        <v>3188.8349999999996</v>
      </c>
    </row>
    <row r="86" spans="1:10" s="17" customFormat="1" ht="12.75">
      <c r="A86" s="113">
        <v>292</v>
      </c>
      <c r="B86" s="384" t="s">
        <v>334</v>
      </c>
      <c r="C86" s="112" t="s">
        <v>335</v>
      </c>
      <c r="D86" s="427">
        <v>6</v>
      </c>
      <c r="E86" s="419">
        <v>86.25</v>
      </c>
      <c r="F86" s="403">
        <v>517.5</v>
      </c>
      <c r="G86" s="525">
        <v>517.5</v>
      </c>
      <c r="H86" s="404"/>
      <c r="I86" s="404"/>
      <c r="J86" s="514">
        <v>517.5</v>
      </c>
    </row>
    <row r="87" spans="1:10" s="17" customFormat="1" ht="12.75">
      <c r="A87" s="113">
        <v>292</v>
      </c>
      <c r="B87" s="384" t="s">
        <v>334</v>
      </c>
      <c r="C87" s="112" t="s">
        <v>336</v>
      </c>
      <c r="D87" s="427">
        <v>6</v>
      </c>
      <c r="E87" s="419">
        <v>62.1</v>
      </c>
      <c r="F87" s="403">
        <v>372.6</v>
      </c>
      <c r="G87" s="525">
        <v>372.6</v>
      </c>
      <c r="H87" s="404"/>
      <c r="I87" s="404"/>
      <c r="J87" s="514">
        <v>372.6</v>
      </c>
    </row>
    <row r="88" spans="1:10" s="17" customFormat="1" ht="12.75">
      <c r="A88" s="113">
        <v>292</v>
      </c>
      <c r="B88" s="384" t="s">
        <v>334</v>
      </c>
      <c r="C88" s="112" t="s">
        <v>337</v>
      </c>
      <c r="D88" s="427">
        <v>6</v>
      </c>
      <c r="E88" s="419">
        <v>62.1</v>
      </c>
      <c r="F88" s="403">
        <v>372.6</v>
      </c>
      <c r="G88" s="525">
        <v>372.6</v>
      </c>
      <c r="H88" s="404"/>
      <c r="I88" s="404"/>
      <c r="J88" s="514">
        <v>372.6</v>
      </c>
    </row>
    <row r="89" spans="1:10" s="17" customFormat="1" ht="12.75">
      <c r="A89" s="113">
        <v>292</v>
      </c>
      <c r="B89" s="384" t="s">
        <v>334</v>
      </c>
      <c r="C89" s="112" t="s">
        <v>338</v>
      </c>
      <c r="D89" s="427">
        <v>6</v>
      </c>
      <c r="E89" s="419">
        <v>62.1</v>
      </c>
      <c r="F89" s="403">
        <v>372.6</v>
      </c>
      <c r="G89" s="525">
        <v>372.6</v>
      </c>
      <c r="H89" s="404"/>
      <c r="I89" s="404"/>
      <c r="J89" s="514">
        <v>372.6</v>
      </c>
    </row>
    <row r="90" spans="1:10" s="17" customFormat="1" ht="12.75">
      <c r="A90" s="113">
        <v>292</v>
      </c>
      <c r="B90" s="384" t="s">
        <v>334</v>
      </c>
      <c r="C90" s="112" t="s">
        <v>339</v>
      </c>
      <c r="D90" s="427">
        <v>6</v>
      </c>
      <c r="E90" s="419">
        <v>62.1</v>
      </c>
      <c r="F90" s="403">
        <v>372.6</v>
      </c>
      <c r="G90" s="525">
        <v>372.6</v>
      </c>
      <c r="H90" s="404"/>
      <c r="I90" s="404"/>
      <c r="J90" s="514">
        <v>372.6</v>
      </c>
    </row>
    <row r="91" spans="1:10" s="17" customFormat="1" ht="12.75">
      <c r="A91" s="113">
        <v>292</v>
      </c>
      <c r="B91" s="384" t="s">
        <v>340</v>
      </c>
      <c r="C91" s="112" t="s">
        <v>341</v>
      </c>
      <c r="D91" s="427">
        <v>6</v>
      </c>
      <c r="E91" s="419">
        <v>10.925</v>
      </c>
      <c r="F91" s="403">
        <v>65.55</v>
      </c>
      <c r="G91" s="525">
        <v>65.55</v>
      </c>
      <c r="H91" s="404"/>
      <c r="I91" s="404"/>
      <c r="J91" s="514">
        <v>65.55</v>
      </c>
    </row>
    <row r="92" spans="1:10" s="17" customFormat="1" ht="12.75">
      <c r="A92" s="113">
        <v>292</v>
      </c>
      <c r="B92" s="384" t="s">
        <v>340</v>
      </c>
      <c r="C92" s="112" t="s">
        <v>342</v>
      </c>
      <c r="D92" s="427">
        <v>6</v>
      </c>
      <c r="E92" s="419">
        <v>6.9</v>
      </c>
      <c r="F92" s="403">
        <v>41.4</v>
      </c>
      <c r="G92" s="525">
        <v>41.4</v>
      </c>
      <c r="H92" s="404"/>
      <c r="I92" s="404"/>
      <c r="J92" s="514">
        <v>41.4</v>
      </c>
    </row>
    <row r="93" spans="1:10" s="17" customFormat="1" ht="12.75">
      <c r="A93" s="113">
        <v>292</v>
      </c>
      <c r="B93" s="394" t="s">
        <v>347</v>
      </c>
      <c r="C93" s="112" t="s">
        <v>352</v>
      </c>
      <c r="D93" s="427">
        <v>90</v>
      </c>
      <c r="E93" s="419">
        <v>1.6905</v>
      </c>
      <c r="F93" s="403">
        <v>152.145</v>
      </c>
      <c r="G93" s="525">
        <v>152.145</v>
      </c>
      <c r="H93" s="404"/>
      <c r="I93" s="404"/>
      <c r="J93" s="514">
        <v>152.145</v>
      </c>
    </row>
    <row r="94" spans="1:10" s="17" customFormat="1" ht="12.75">
      <c r="A94" s="113">
        <v>292</v>
      </c>
      <c r="B94" s="394" t="s">
        <v>340</v>
      </c>
      <c r="C94" s="112" t="s">
        <v>353</v>
      </c>
      <c r="D94" s="427">
        <v>20</v>
      </c>
      <c r="E94" s="419">
        <v>1.5869999999999997</v>
      </c>
      <c r="F94" s="403">
        <v>31.74</v>
      </c>
      <c r="G94" s="525">
        <v>31.74</v>
      </c>
      <c r="H94" s="404"/>
      <c r="I94" s="404"/>
      <c r="J94" s="514">
        <v>31.74</v>
      </c>
    </row>
    <row r="95" spans="1:10" s="17" customFormat="1" ht="12.75">
      <c r="A95" s="113">
        <v>292</v>
      </c>
      <c r="B95" s="394" t="s">
        <v>347</v>
      </c>
      <c r="C95" s="112" t="s">
        <v>357</v>
      </c>
      <c r="D95" s="427">
        <v>70</v>
      </c>
      <c r="E95" s="419">
        <v>8.7745</v>
      </c>
      <c r="F95" s="403">
        <v>614.215</v>
      </c>
      <c r="G95" s="525">
        <v>614.215</v>
      </c>
      <c r="H95" s="404"/>
      <c r="I95" s="404"/>
      <c r="J95" s="514">
        <v>614.215</v>
      </c>
    </row>
    <row r="96" spans="1:10" s="17" customFormat="1" ht="12.75">
      <c r="A96" s="113">
        <v>292</v>
      </c>
      <c r="B96" s="394" t="s">
        <v>347</v>
      </c>
      <c r="C96" s="112" t="s">
        <v>358</v>
      </c>
      <c r="D96" s="427">
        <v>30</v>
      </c>
      <c r="E96" s="419">
        <v>2.3575</v>
      </c>
      <c r="F96" s="403">
        <v>70.725</v>
      </c>
      <c r="G96" s="525">
        <v>70.725</v>
      </c>
      <c r="H96" s="404"/>
      <c r="I96" s="404"/>
      <c r="J96" s="514">
        <v>70.725</v>
      </c>
    </row>
    <row r="97" spans="1:10" s="17" customFormat="1" ht="24">
      <c r="A97" s="113">
        <v>292</v>
      </c>
      <c r="B97" s="394" t="s">
        <v>347</v>
      </c>
      <c r="C97" s="112" t="s">
        <v>361</v>
      </c>
      <c r="D97" s="427">
        <v>60</v>
      </c>
      <c r="E97" s="419">
        <v>1.84</v>
      </c>
      <c r="F97" s="403">
        <v>110.4</v>
      </c>
      <c r="G97" s="525">
        <v>110.4</v>
      </c>
      <c r="H97" s="404"/>
      <c r="I97" s="404"/>
      <c r="J97" s="514">
        <v>110.4</v>
      </c>
    </row>
    <row r="98" spans="1:10" s="17" customFormat="1" ht="24">
      <c r="A98" s="113">
        <v>292</v>
      </c>
      <c r="B98" s="394" t="s">
        <v>347</v>
      </c>
      <c r="C98" s="112" t="s">
        <v>363</v>
      </c>
      <c r="D98" s="427">
        <v>60</v>
      </c>
      <c r="E98" s="419">
        <v>2.6795</v>
      </c>
      <c r="F98" s="403">
        <v>160.77</v>
      </c>
      <c r="G98" s="525">
        <v>160.77</v>
      </c>
      <c r="H98" s="404"/>
      <c r="I98" s="404"/>
      <c r="J98" s="514">
        <v>160.77</v>
      </c>
    </row>
    <row r="99" spans="1:10" s="17" customFormat="1" ht="24">
      <c r="A99" s="113">
        <v>292</v>
      </c>
      <c r="B99" s="394" t="s">
        <v>347</v>
      </c>
      <c r="C99" s="112" t="s">
        <v>363</v>
      </c>
      <c r="D99" s="427">
        <v>60</v>
      </c>
      <c r="E99" s="419">
        <v>6.44</v>
      </c>
      <c r="F99" s="403">
        <v>386.4</v>
      </c>
      <c r="G99" s="525">
        <v>386.4</v>
      </c>
      <c r="H99" s="404"/>
      <c r="I99" s="404"/>
      <c r="J99" s="514">
        <v>386.4</v>
      </c>
    </row>
    <row r="100" spans="1:10" s="17" customFormat="1" ht="12.75">
      <c r="A100" s="113">
        <v>292</v>
      </c>
      <c r="B100" s="384" t="s">
        <v>248</v>
      </c>
      <c r="C100" s="112" t="s">
        <v>365</v>
      </c>
      <c r="D100" s="427">
        <v>6</v>
      </c>
      <c r="E100" s="419">
        <v>159.6775</v>
      </c>
      <c r="F100" s="403">
        <v>958.065</v>
      </c>
      <c r="G100" s="525">
        <v>958.065</v>
      </c>
      <c r="H100" s="404"/>
      <c r="I100" s="404"/>
      <c r="J100" s="514">
        <v>958.065</v>
      </c>
    </row>
    <row r="101" spans="1:10" s="17" customFormat="1" ht="12.75">
      <c r="A101" s="113">
        <v>292</v>
      </c>
      <c r="B101" s="384" t="s">
        <v>367</v>
      </c>
      <c r="C101" s="112" t="s">
        <v>368</v>
      </c>
      <c r="D101" s="427">
        <v>15</v>
      </c>
      <c r="E101" s="419">
        <v>42.55</v>
      </c>
      <c r="F101" s="403">
        <v>638.25</v>
      </c>
      <c r="G101" s="525">
        <v>638.25</v>
      </c>
      <c r="H101" s="404"/>
      <c r="I101" s="404"/>
      <c r="J101" s="514">
        <v>638.25</v>
      </c>
    </row>
    <row r="102" spans="1:10" s="17" customFormat="1" ht="12.75">
      <c r="A102" s="113">
        <v>292</v>
      </c>
      <c r="B102" s="384" t="s">
        <v>169</v>
      </c>
      <c r="C102" s="112" t="s">
        <v>369</v>
      </c>
      <c r="D102" s="427">
        <v>12</v>
      </c>
      <c r="E102" s="419">
        <v>34.07449999999999</v>
      </c>
      <c r="F102" s="403">
        <v>408.8939999999999</v>
      </c>
      <c r="G102" s="525">
        <v>408.8939999999999</v>
      </c>
      <c r="H102" s="404"/>
      <c r="I102" s="404"/>
      <c r="J102" s="514">
        <v>408.8939999999999</v>
      </c>
    </row>
    <row r="103" spans="1:10" s="17" customFormat="1" ht="12" customHeight="1">
      <c r="A103" s="113">
        <v>292</v>
      </c>
      <c r="B103" s="384" t="s">
        <v>370</v>
      </c>
      <c r="C103" s="112" t="s">
        <v>371</v>
      </c>
      <c r="D103" s="427">
        <v>5</v>
      </c>
      <c r="E103" s="419">
        <v>2.1965</v>
      </c>
      <c r="F103" s="403">
        <v>10.9825</v>
      </c>
      <c r="G103" s="525">
        <v>10.9825</v>
      </c>
      <c r="H103" s="404"/>
      <c r="I103" s="404"/>
      <c r="J103" s="514">
        <v>10.9825</v>
      </c>
    </row>
    <row r="104" spans="1:10" s="17" customFormat="1" ht="12" customHeight="1">
      <c r="A104" s="113">
        <v>292</v>
      </c>
      <c r="B104" s="394" t="s">
        <v>347</v>
      </c>
      <c r="C104" s="112" t="s">
        <v>374</v>
      </c>
      <c r="D104" s="427">
        <v>60</v>
      </c>
      <c r="E104" s="419">
        <v>1.1844999999999999</v>
      </c>
      <c r="F104" s="403">
        <v>71.07</v>
      </c>
      <c r="G104" s="525">
        <v>71.07</v>
      </c>
      <c r="H104" s="404"/>
      <c r="I104" s="404"/>
      <c r="J104" s="514">
        <v>71.07</v>
      </c>
    </row>
    <row r="105" spans="1:10" s="17" customFormat="1" ht="12" customHeight="1">
      <c r="A105" s="113">
        <v>292</v>
      </c>
      <c r="B105" s="394" t="s">
        <v>347</v>
      </c>
      <c r="C105" s="112" t="s">
        <v>375</v>
      </c>
      <c r="D105" s="427">
        <v>120</v>
      </c>
      <c r="E105" s="419">
        <v>4.2665</v>
      </c>
      <c r="F105" s="403">
        <v>511.98</v>
      </c>
      <c r="G105" s="525">
        <v>511.98</v>
      </c>
      <c r="H105" s="404"/>
      <c r="I105" s="404"/>
      <c r="J105" s="514">
        <v>511.98</v>
      </c>
    </row>
    <row r="106" spans="1:10" s="17" customFormat="1" ht="24">
      <c r="A106" s="113">
        <v>292</v>
      </c>
      <c r="B106" s="394" t="s">
        <v>347</v>
      </c>
      <c r="C106" s="112" t="s">
        <v>377</v>
      </c>
      <c r="D106" s="427">
        <v>60</v>
      </c>
      <c r="E106" s="419">
        <v>3.2429999999999994</v>
      </c>
      <c r="F106" s="403">
        <v>194.58</v>
      </c>
      <c r="G106" s="525">
        <v>194.58</v>
      </c>
      <c r="H106" s="404"/>
      <c r="I106" s="404"/>
      <c r="J106" s="514">
        <v>194.58</v>
      </c>
    </row>
    <row r="107" spans="1:10" s="17" customFormat="1" ht="12.75">
      <c r="A107" s="113">
        <v>292</v>
      </c>
      <c r="B107" s="384" t="s">
        <v>248</v>
      </c>
      <c r="C107" s="112" t="s">
        <v>378</v>
      </c>
      <c r="D107" s="427">
        <v>18</v>
      </c>
      <c r="E107" s="419">
        <v>0.92</v>
      </c>
      <c r="F107" s="403">
        <v>16.56</v>
      </c>
      <c r="G107" s="525">
        <v>16.56</v>
      </c>
      <c r="H107" s="404"/>
      <c r="I107" s="404"/>
      <c r="J107" s="514">
        <v>16.56</v>
      </c>
    </row>
    <row r="108" spans="1:10" s="17" customFormat="1" ht="12.75">
      <c r="A108" s="113">
        <v>292</v>
      </c>
      <c r="B108" s="384" t="s">
        <v>248</v>
      </c>
      <c r="C108" s="112" t="s">
        <v>379</v>
      </c>
      <c r="D108" s="427">
        <v>18</v>
      </c>
      <c r="E108" s="419">
        <v>1.058</v>
      </c>
      <c r="F108" s="403">
        <v>19.044</v>
      </c>
      <c r="G108" s="525">
        <v>19.044</v>
      </c>
      <c r="H108" s="404"/>
      <c r="I108" s="404"/>
      <c r="J108" s="514">
        <v>19.044</v>
      </c>
    </row>
    <row r="109" spans="1:10" s="17" customFormat="1" ht="12.75">
      <c r="A109" s="113">
        <v>292</v>
      </c>
      <c r="B109" s="384" t="s">
        <v>248</v>
      </c>
      <c r="C109" s="112" t="s">
        <v>380</v>
      </c>
      <c r="D109" s="427">
        <v>18</v>
      </c>
      <c r="E109" s="419">
        <v>1.38</v>
      </c>
      <c r="F109" s="403">
        <v>24.84</v>
      </c>
      <c r="G109" s="525">
        <v>24.84</v>
      </c>
      <c r="H109" s="404"/>
      <c r="I109" s="404"/>
      <c r="J109" s="514">
        <v>24.84</v>
      </c>
    </row>
    <row r="110" spans="1:10" s="17" customFormat="1" ht="12.75">
      <c r="A110" s="113">
        <v>292</v>
      </c>
      <c r="B110" s="384" t="s">
        <v>309</v>
      </c>
      <c r="C110" s="112" t="s">
        <v>382</v>
      </c>
      <c r="D110" s="427">
        <v>44</v>
      </c>
      <c r="E110" s="419">
        <v>3.565</v>
      </c>
      <c r="F110" s="403">
        <v>156.86</v>
      </c>
      <c r="G110" s="525">
        <v>156.86</v>
      </c>
      <c r="H110" s="404"/>
      <c r="I110" s="404"/>
      <c r="J110" s="514">
        <v>156.86</v>
      </c>
    </row>
    <row r="111" spans="1:10" s="17" customFormat="1" ht="12.75">
      <c r="A111" s="113">
        <v>292</v>
      </c>
      <c r="B111" s="384" t="s">
        <v>309</v>
      </c>
      <c r="C111" s="112" t="s">
        <v>384</v>
      </c>
      <c r="D111" s="427">
        <v>16</v>
      </c>
      <c r="E111" s="419">
        <v>3.8064999999999998</v>
      </c>
      <c r="F111" s="403">
        <v>60.903999999999996</v>
      </c>
      <c r="G111" s="525">
        <v>60.903999999999996</v>
      </c>
      <c r="H111" s="404"/>
      <c r="I111" s="404"/>
      <c r="J111" s="514">
        <v>60.903999999999996</v>
      </c>
    </row>
    <row r="112" spans="1:10" s="17" customFormat="1" ht="12.75">
      <c r="A112" s="113">
        <v>292</v>
      </c>
      <c r="B112" s="384" t="s">
        <v>347</v>
      </c>
      <c r="C112" s="112" t="s">
        <v>385</v>
      </c>
      <c r="D112" s="427">
        <v>6</v>
      </c>
      <c r="E112" s="419">
        <v>8.5445</v>
      </c>
      <c r="F112" s="403">
        <v>51.266999999999996</v>
      </c>
      <c r="G112" s="525">
        <v>51.266999999999996</v>
      </c>
      <c r="H112" s="404"/>
      <c r="I112" s="404"/>
      <c r="J112" s="514">
        <v>51.266999999999996</v>
      </c>
    </row>
    <row r="113" spans="1:10" s="17" customFormat="1" ht="24">
      <c r="A113" s="113">
        <v>292</v>
      </c>
      <c r="B113" s="384" t="s">
        <v>388</v>
      </c>
      <c r="C113" s="112" t="s">
        <v>389</v>
      </c>
      <c r="D113" s="427">
        <v>3</v>
      </c>
      <c r="E113" s="419">
        <v>20.389499999999998</v>
      </c>
      <c r="F113" s="403">
        <v>61.168499999999995</v>
      </c>
      <c r="G113" s="525">
        <v>61.168499999999995</v>
      </c>
      <c r="H113" s="404"/>
      <c r="I113" s="404"/>
      <c r="J113" s="514">
        <v>61.168499999999995</v>
      </c>
    </row>
    <row r="114" spans="1:10" s="17" customFormat="1" ht="24">
      <c r="A114" s="113">
        <v>292</v>
      </c>
      <c r="B114" s="384" t="s">
        <v>388</v>
      </c>
      <c r="C114" s="112" t="s">
        <v>390</v>
      </c>
      <c r="D114" s="427">
        <v>11</v>
      </c>
      <c r="E114" s="419">
        <v>23.436999999999998</v>
      </c>
      <c r="F114" s="403">
        <v>257.80699999999996</v>
      </c>
      <c r="G114" s="525">
        <v>257.80699999999996</v>
      </c>
      <c r="H114" s="404"/>
      <c r="I114" s="404"/>
      <c r="J114" s="514">
        <v>257.80699999999996</v>
      </c>
    </row>
    <row r="115" spans="1:10" s="17" customFormat="1" ht="12.75">
      <c r="A115" s="113">
        <v>292</v>
      </c>
      <c r="B115" s="394" t="s">
        <v>285</v>
      </c>
      <c r="C115" s="112" t="s">
        <v>391</v>
      </c>
      <c r="D115" s="427">
        <v>18</v>
      </c>
      <c r="E115" s="419">
        <v>0.9429999999999998</v>
      </c>
      <c r="F115" s="403">
        <v>16.973999999999997</v>
      </c>
      <c r="G115" s="525">
        <v>16.973999999999997</v>
      </c>
      <c r="H115" s="404"/>
      <c r="I115" s="404"/>
      <c r="J115" s="514">
        <v>16.973999999999997</v>
      </c>
    </row>
    <row r="116" spans="1:10" s="17" customFormat="1" ht="12.75">
      <c r="A116" s="113">
        <v>292</v>
      </c>
      <c r="B116" s="384" t="s">
        <v>393</v>
      </c>
      <c r="C116" s="112" t="s">
        <v>394</v>
      </c>
      <c r="D116" s="427">
        <v>12</v>
      </c>
      <c r="E116" s="419">
        <v>11.109</v>
      </c>
      <c r="F116" s="403">
        <v>133.308</v>
      </c>
      <c r="G116" s="525">
        <v>133.308</v>
      </c>
      <c r="H116" s="404"/>
      <c r="I116" s="404"/>
      <c r="J116" s="514">
        <v>133.308</v>
      </c>
    </row>
    <row r="117" spans="1:10" s="17" customFormat="1" ht="12.75">
      <c r="A117" s="113">
        <v>292</v>
      </c>
      <c r="B117" s="384" t="s">
        <v>169</v>
      </c>
      <c r="C117" s="112" t="s">
        <v>395</v>
      </c>
      <c r="D117" s="427">
        <v>44</v>
      </c>
      <c r="E117" s="419">
        <v>0.69</v>
      </c>
      <c r="F117" s="403">
        <v>30.36</v>
      </c>
      <c r="G117" s="525">
        <v>30.36</v>
      </c>
      <c r="H117" s="404"/>
      <c r="I117" s="404"/>
      <c r="J117" s="514">
        <v>30.36</v>
      </c>
    </row>
    <row r="118" spans="1:10" s="17" customFormat="1" ht="12" customHeight="1">
      <c r="A118" s="113">
        <v>292</v>
      </c>
      <c r="B118" s="384" t="s">
        <v>397</v>
      </c>
      <c r="C118" s="112" t="s">
        <v>398</v>
      </c>
      <c r="D118" s="427">
        <v>20</v>
      </c>
      <c r="E118" s="419">
        <v>4.8069999999999995</v>
      </c>
      <c r="F118" s="403">
        <v>96.14</v>
      </c>
      <c r="G118" s="525">
        <v>96.14</v>
      </c>
      <c r="H118" s="404"/>
      <c r="I118" s="404"/>
      <c r="J118" s="514">
        <v>96.14</v>
      </c>
    </row>
    <row r="119" spans="1:10" s="17" customFormat="1" ht="12" customHeight="1">
      <c r="A119" s="113">
        <v>292</v>
      </c>
      <c r="B119" s="384" t="s">
        <v>309</v>
      </c>
      <c r="C119" s="112" t="s">
        <v>400</v>
      </c>
      <c r="D119" s="427">
        <v>12</v>
      </c>
      <c r="E119" s="419">
        <v>1.5065</v>
      </c>
      <c r="F119" s="403">
        <v>18.078</v>
      </c>
      <c r="G119" s="525">
        <v>18.078</v>
      </c>
      <c r="H119" s="404"/>
      <c r="I119" s="404"/>
      <c r="J119" s="514">
        <v>18.078</v>
      </c>
    </row>
    <row r="120" spans="1:10" s="17" customFormat="1" ht="12" customHeight="1">
      <c r="A120" s="113">
        <v>292</v>
      </c>
      <c r="B120" s="384" t="s">
        <v>309</v>
      </c>
      <c r="C120" s="112" t="s">
        <v>401</v>
      </c>
      <c r="D120" s="427">
        <v>12</v>
      </c>
      <c r="E120" s="419">
        <v>2.645</v>
      </c>
      <c r="F120" s="403">
        <v>31.74</v>
      </c>
      <c r="G120" s="525">
        <v>31.74</v>
      </c>
      <c r="H120" s="404"/>
      <c r="I120" s="404"/>
      <c r="J120" s="514">
        <v>31.74</v>
      </c>
    </row>
    <row r="121" spans="1:10" s="17" customFormat="1" ht="12" customHeight="1">
      <c r="A121" s="113">
        <v>292</v>
      </c>
      <c r="B121" s="384" t="s">
        <v>309</v>
      </c>
      <c r="C121" s="112" t="s">
        <v>402</v>
      </c>
      <c r="D121" s="427">
        <v>22</v>
      </c>
      <c r="E121" s="419">
        <v>2.645</v>
      </c>
      <c r="F121" s="403">
        <v>58.19</v>
      </c>
      <c r="G121" s="525">
        <v>58.19</v>
      </c>
      <c r="H121" s="404"/>
      <c r="I121" s="404"/>
      <c r="J121" s="514">
        <v>58.19</v>
      </c>
    </row>
    <row r="122" spans="1:10" s="17" customFormat="1" ht="12" customHeight="1">
      <c r="A122" s="113">
        <v>292</v>
      </c>
      <c r="B122" s="384" t="s">
        <v>248</v>
      </c>
      <c r="C122" s="112" t="s">
        <v>406</v>
      </c>
      <c r="D122" s="427">
        <v>6</v>
      </c>
      <c r="E122" s="419">
        <v>41.0665</v>
      </c>
      <c r="F122" s="403">
        <v>246.399</v>
      </c>
      <c r="G122" s="525">
        <v>246.399</v>
      </c>
      <c r="H122" s="404"/>
      <c r="I122" s="404"/>
      <c r="J122" s="514">
        <v>246.399</v>
      </c>
    </row>
    <row r="123" spans="1:10" s="17" customFormat="1" ht="12.75">
      <c r="A123" s="113">
        <v>292</v>
      </c>
      <c r="B123" s="384" t="s">
        <v>404</v>
      </c>
      <c r="C123" s="112" t="s">
        <v>408</v>
      </c>
      <c r="D123" s="427">
        <v>6</v>
      </c>
      <c r="E123" s="419">
        <v>357.65</v>
      </c>
      <c r="F123" s="403">
        <v>2145.9</v>
      </c>
      <c r="G123" s="525">
        <v>2145.9</v>
      </c>
      <c r="H123" s="404"/>
      <c r="I123" s="404"/>
      <c r="J123" s="514">
        <v>2145.9</v>
      </c>
    </row>
    <row r="124" spans="1:10" s="17" customFormat="1" ht="27" customHeight="1">
      <c r="A124" s="113">
        <v>292</v>
      </c>
      <c r="B124" s="384" t="s">
        <v>309</v>
      </c>
      <c r="C124" s="112" t="s">
        <v>409</v>
      </c>
      <c r="D124" s="427">
        <v>3</v>
      </c>
      <c r="E124" s="419">
        <v>42.2625</v>
      </c>
      <c r="F124" s="403">
        <v>126.7875</v>
      </c>
      <c r="G124" s="525">
        <v>126.7875</v>
      </c>
      <c r="H124" s="404"/>
      <c r="I124" s="404"/>
      <c r="J124" s="514">
        <v>126.7875</v>
      </c>
    </row>
    <row r="125" spans="1:10" s="17" customFormat="1" ht="12.75">
      <c r="A125" s="113">
        <v>292</v>
      </c>
      <c r="B125" s="394" t="s">
        <v>169</v>
      </c>
      <c r="C125" s="112" t="s">
        <v>414</v>
      </c>
      <c r="D125" s="427">
        <v>6</v>
      </c>
      <c r="E125" s="419">
        <v>1.4605</v>
      </c>
      <c r="F125" s="403">
        <v>8.763</v>
      </c>
      <c r="G125" s="525">
        <v>8.763</v>
      </c>
      <c r="H125" s="404"/>
      <c r="I125" s="404"/>
      <c r="J125" s="514">
        <v>8.763</v>
      </c>
    </row>
    <row r="126" spans="1:10" s="17" customFormat="1" ht="24">
      <c r="A126" s="113">
        <v>292</v>
      </c>
      <c r="B126" s="384" t="s">
        <v>309</v>
      </c>
      <c r="C126" s="112" t="s">
        <v>418</v>
      </c>
      <c r="D126" s="427">
        <v>12</v>
      </c>
      <c r="E126" s="419">
        <v>2.645</v>
      </c>
      <c r="F126" s="403">
        <v>31.74</v>
      </c>
      <c r="G126" s="525">
        <v>31.74</v>
      </c>
      <c r="H126" s="404"/>
      <c r="I126" s="404"/>
      <c r="J126" s="514">
        <v>31.74</v>
      </c>
    </row>
    <row r="127" spans="1:10" s="17" customFormat="1" ht="12.75">
      <c r="A127" s="113">
        <v>292</v>
      </c>
      <c r="B127" s="384" t="s">
        <v>285</v>
      </c>
      <c r="C127" s="112" t="s">
        <v>422</v>
      </c>
      <c r="D127" s="427">
        <v>100</v>
      </c>
      <c r="E127" s="419">
        <v>7.475</v>
      </c>
      <c r="F127" s="403">
        <v>747.5</v>
      </c>
      <c r="G127" s="525">
        <v>747.5</v>
      </c>
      <c r="H127" s="404"/>
      <c r="I127" s="404"/>
      <c r="J127" s="514">
        <v>747.5</v>
      </c>
    </row>
    <row r="128" spans="1:10" s="17" customFormat="1" ht="13.5" customHeight="1">
      <c r="A128" s="113">
        <v>292</v>
      </c>
      <c r="B128" s="384" t="s">
        <v>309</v>
      </c>
      <c r="C128" s="112" t="s">
        <v>429</v>
      </c>
      <c r="D128" s="427">
        <v>6</v>
      </c>
      <c r="E128" s="419">
        <v>6.7275</v>
      </c>
      <c r="F128" s="403">
        <v>40.365</v>
      </c>
      <c r="G128" s="525">
        <v>40.365</v>
      </c>
      <c r="H128" s="404"/>
      <c r="I128" s="404"/>
      <c r="J128" s="514">
        <v>40.365</v>
      </c>
    </row>
    <row r="129" spans="1:10" s="17" customFormat="1" ht="24">
      <c r="A129" s="113">
        <v>292</v>
      </c>
      <c r="B129" s="384" t="s">
        <v>309</v>
      </c>
      <c r="C129" s="112" t="s">
        <v>430</v>
      </c>
      <c r="D129" s="427">
        <v>6</v>
      </c>
      <c r="E129" s="419">
        <v>4.5885</v>
      </c>
      <c r="F129" s="403">
        <v>27.531</v>
      </c>
      <c r="G129" s="525">
        <v>27.531</v>
      </c>
      <c r="H129" s="404"/>
      <c r="I129" s="404"/>
      <c r="J129" s="514">
        <v>27.531</v>
      </c>
    </row>
    <row r="130" spans="1:10" s="17" customFormat="1" ht="12.75">
      <c r="A130" s="19" t="s">
        <v>433</v>
      </c>
      <c r="B130" s="386"/>
      <c r="C130" s="16"/>
      <c r="D130" s="428"/>
      <c r="E130" s="420"/>
      <c r="F130" s="407">
        <v>15302.978700000003</v>
      </c>
      <c r="G130" s="526"/>
      <c r="H130" s="404"/>
      <c r="I130" s="404"/>
      <c r="J130" s="517">
        <v>15302.978700000003</v>
      </c>
    </row>
    <row r="131" spans="1:10" s="17" customFormat="1" ht="12.75">
      <c r="A131" s="113">
        <v>293</v>
      </c>
      <c r="B131" s="394" t="s">
        <v>285</v>
      </c>
      <c r="C131" s="112" t="s">
        <v>437</v>
      </c>
      <c r="D131" s="427">
        <v>16</v>
      </c>
      <c r="E131" s="410">
        <v>21.875</v>
      </c>
      <c r="F131" s="403">
        <v>350</v>
      </c>
      <c r="G131" s="525">
        <v>350</v>
      </c>
      <c r="H131" s="404"/>
      <c r="I131" s="404"/>
      <c r="J131" s="514">
        <v>350</v>
      </c>
    </row>
    <row r="132" spans="1:10" s="17" customFormat="1" ht="12.75">
      <c r="A132" s="113">
        <v>293</v>
      </c>
      <c r="B132" s="394" t="s">
        <v>438</v>
      </c>
      <c r="C132" s="112" t="s">
        <v>439</v>
      </c>
      <c r="D132" s="427">
        <v>30</v>
      </c>
      <c r="E132" s="410">
        <v>12</v>
      </c>
      <c r="F132" s="403">
        <v>360</v>
      </c>
      <c r="G132" s="525">
        <v>360</v>
      </c>
      <c r="H132" s="404"/>
      <c r="I132" s="404"/>
      <c r="J132" s="514">
        <v>360</v>
      </c>
    </row>
    <row r="133" spans="1:10" s="17" customFormat="1" ht="12.75">
      <c r="A133" s="113">
        <v>293</v>
      </c>
      <c r="B133" s="384" t="s">
        <v>169</v>
      </c>
      <c r="C133" s="112" t="s">
        <v>443</v>
      </c>
      <c r="D133" s="427">
        <v>10</v>
      </c>
      <c r="E133" s="410">
        <v>15</v>
      </c>
      <c r="F133" s="403">
        <v>150</v>
      </c>
      <c r="G133" s="525">
        <v>150</v>
      </c>
      <c r="H133" s="404"/>
      <c r="I133" s="404"/>
      <c r="J133" s="514">
        <v>150</v>
      </c>
    </row>
    <row r="134" spans="1:10" s="17" customFormat="1" ht="12.75">
      <c r="A134" s="19" t="s">
        <v>445</v>
      </c>
      <c r="B134" s="386"/>
      <c r="C134" s="16"/>
      <c r="D134" s="428"/>
      <c r="E134" s="420"/>
      <c r="F134" s="407">
        <v>860</v>
      </c>
      <c r="G134" s="526"/>
      <c r="H134" s="404"/>
      <c r="I134" s="404"/>
      <c r="J134" s="517">
        <v>860</v>
      </c>
    </row>
    <row r="135" spans="1:10" s="17" customFormat="1" ht="24">
      <c r="A135" s="114">
        <v>296</v>
      </c>
      <c r="B135" s="384" t="s">
        <v>285</v>
      </c>
      <c r="C135" s="112" t="s">
        <v>458</v>
      </c>
      <c r="D135" s="427">
        <v>40</v>
      </c>
      <c r="E135" s="410">
        <v>172.5</v>
      </c>
      <c r="F135" s="403">
        <v>6900</v>
      </c>
      <c r="G135" s="525">
        <v>6900</v>
      </c>
      <c r="H135" s="404"/>
      <c r="I135" s="404"/>
      <c r="J135" s="514">
        <v>6900</v>
      </c>
    </row>
    <row r="136" spans="1:10" s="17" customFormat="1" ht="24">
      <c r="A136" s="114">
        <v>296</v>
      </c>
      <c r="B136" s="384" t="s">
        <v>285</v>
      </c>
      <c r="C136" s="112" t="s">
        <v>480</v>
      </c>
      <c r="D136" s="427">
        <v>10</v>
      </c>
      <c r="E136" s="410">
        <v>201.25</v>
      </c>
      <c r="F136" s="403">
        <v>2012.5</v>
      </c>
      <c r="G136" s="525">
        <v>2012.5</v>
      </c>
      <c r="H136" s="404"/>
      <c r="I136" s="404"/>
      <c r="J136" s="514">
        <v>2012.5</v>
      </c>
    </row>
    <row r="137" spans="1:10" s="17" customFormat="1" ht="12.75">
      <c r="A137" s="114">
        <v>296</v>
      </c>
      <c r="B137" s="394" t="s">
        <v>285</v>
      </c>
      <c r="C137" s="112" t="s">
        <v>491</v>
      </c>
      <c r="D137" s="427">
        <v>15</v>
      </c>
      <c r="E137" s="410">
        <v>82.8</v>
      </c>
      <c r="F137" s="403">
        <v>1242</v>
      </c>
      <c r="G137" s="525">
        <v>1242</v>
      </c>
      <c r="H137" s="404"/>
      <c r="I137" s="404"/>
      <c r="J137" s="514">
        <v>1242</v>
      </c>
    </row>
    <row r="138" spans="1:10" s="17" customFormat="1" ht="13.5" customHeight="1">
      <c r="A138" s="114">
        <v>296</v>
      </c>
      <c r="B138" s="394" t="s">
        <v>169</v>
      </c>
      <c r="C138" s="112" t="s">
        <v>81</v>
      </c>
      <c r="D138" s="427">
        <v>72</v>
      </c>
      <c r="E138" s="410">
        <v>200</v>
      </c>
      <c r="F138" s="403">
        <v>14400</v>
      </c>
      <c r="G138" s="525">
        <v>14400</v>
      </c>
      <c r="H138" s="404"/>
      <c r="I138" s="404"/>
      <c r="J138" s="514">
        <v>14400</v>
      </c>
    </row>
    <row r="139" spans="1:10" s="17" customFormat="1" ht="12.75">
      <c r="A139" s="114">
        <v>296</v>
      </c>
      <c r="B139" s="394" t="s">
        <v>175</v>
      </c>
      <c r="C139" s="112" t="s">
        <v>82</v>
      </c>
      <c r="D139" s="427">
        <v>240</v>
      </c>
      <c r="E139" s="410">
        <v>40</v>
      </c>
      <c r="F139" s="403">
        <v>9600</v>
      </c>
      <c r="G139" s="525">
        <v>9600</v>
      </c>
      <c r="H139" s="404"/>
      <c r="I139" s="404"/>
      <c r="J139" s="514">
        <v>9600</v>
      </c>
    </row>
    <row r="140" spans="1:10" s="17" customFormat="1" ht="24">
      <c r="A140" s="114">
        <v>296</v>
      </c>
      <c r="B140" s="384" t="s">
        <v>285</v>
      </c>
      <c r="C140" s="112" t="s">
        <v>496</v>
      </c>
      <c r="D140" s="427">
        <v>12</v>
      </c>
      <c r="E140" s="410">
        <v>289.8</v>
      </c>
      <c r="F140" s="403">
        <v>3477.6</v>
      </c>
      <c r="G140" s="525">
        <v>3477.6</v>
      </c>
      <c r="H140" s="404"/>
      <c r="I140" s="404"/>
      <c r="J140" s="514">
        <v>3477.6</v>
      </c>
    </row>
    <row r="141" spans="1:10" s="17" customFormat="1" ht="12.75">
      <c r="A141" s="114">
        <v>296</v>
      </c>
      <c r="B141" s="384" t="s">
        <v>285</v>
      </c>
      <c r="C141" s="391" t="s">
        <v>507</v>
      </c>
      <c r="D141" s="427">
        <v>18</v>
      </c>
      <c r="E141" s="410">
        <v>208.495</v>
      </c>
      <c r="F141" s="403">
        <v>3752.91</v>
      </c>
      <c r="G141" s="525">
        <v>3752.91</v>
      </c>
      <c r="H141" s="404"/>
      <c r="I141" s="404"/>
      <c r="J141" s="514">
        <v>3752.91</v>
      </c>
    </row>
    <row r="142" spans="1:10" s="17" customFormat="1" ht="13.5" thickBot="1">
      <c r="A142" s="120" t="s">
        <v>515</v>
      </c>
      <c r="B142" s="395"/>
      <c r="C142" s="121"/>
      <c r="D142" s="429"/>
      <c r="E142" s="446"/>
      <c r="F142" s="423">
        <v>41385.01</v>
      </c>
      <c r="G142" s="529"/>
      <c r="H142" s="424"/>
      <c r="I142" s="424"/>
      <c r="J142" s="516">
        <v>41385.01</v>
      </c>
    </row>
    <row r="143" spans="1:10" s="167" customFormat="1" ht="19.5" customHeight="1" thickBot="1">
      <c r="A143" s="166"/>
      <c r="B143" s="28"/>
      <c r="C143" s="29"/>
      <c r="D143" s="266"/>
      <c r="E143" s="197"/>
      <c r="F143" s="197"/>
      <c r="G143" s="198"/>
      <c r="H143" s="198"/>
      <c r="I143" s="198"/>
      <c r="J143" s="198"/>
    </row>
    <row r="144" spans="1:10" s="20" customFormat="1" ht="13.5" hidden="1" thickBot="1">
      <c r="A144" s="27"/>
      <c r="B144" s="28"/>
      <c r="C144" s="29"/>
      <c r="D144" s="266"/>
      <c r="E144" s="197"/>
      <c r="F144" s="199"/>
      <c r="G144" s="184"/>
      <c r="H144" s="184"/>
      <c r="I144" s="184"/>
      <c r="J144" s="184"/>
    </row>
    <row r="145" spans="1:10" s="20" customFormat="1" ht="13.5" hidden="1" thickBot="1">
      <c r="A145" s="27"/>
      <c r="B145" s="28"/>
      <c r="C145" s="29"/>
      <c r="D145" s="266"/>
      <c r="E145" s="197"/>
      <c r="F145" s="197"/>
      <c r="G145" s="184"/>
      <c r="H145" s="184"/>
      <c r="I145" s="184"/>
      <c r="J145" s="184"/>
    </row>
    <row r="146" spans="1:17" s="149" customFormat="1" ht="24.75" customHeight="1" thickBot="1">
      <c r="A146" s="841" t="s">
        <v>524</v>
      </c>
      <c r="B146" s="842"/>
      <c r="C146" s="842"/>
      <c r="D146" s="851"/>
      <c r="E146" s="838"/>
      <c r="F146" s="148">
        <f>SUM(F142+F134+F130+F78+F67+F63+F61+F58+F56+F41+F38+F33+F22+F20)</f>
        <v>214164.53020000004</v>
      </c>
      <c r="G146" s="96">
        <f>SUM(G13:G142)</f>
        <v>214164.53019999995</v>
      </c>
      <c r="H146" s="96">
        <f>SUM(H13:H142)</f>
        <v>0</v>
      </c>
      <c r="I146" s="96">
        <f>SUM(I13:I142)</f>
        <v>0</v>
      </c>
      <c r="J146" s="96">
        <f>SUM(J142+J134+J130+J78+J67+J63+J61+J58+J56+J41+J38+J33+J22+J20)</f>
        <v>214164.53020000004</v>
      </c>
      <c r="K146" s="23"/>
      <c r="M146" s="23"/>
      <c r="N146" s="24"/>
      <c r="O146" s="150"/>
      <c r="Q146" s="23"/>
    </row>
    <row r="147" spans="1:10" s="167" customFormat="1" ht="19.5" customHeight="1" thickBot="1">
      <c r="A147" s="166"/>
      <c r="B147" s="28"/>
      <c r="C147" s="33"/>
      <c r="D147" s="266"/>
      <c r="E147" s="201"/>
      <c r="F147" s="201"/>
      <c r="G147" s="198"/>
      <c r="H147" s="198"/>
      <c r="I147" s="198"/>
      <c r="J147" s="198"/>
    </row>
    <row r="148" spans="1:17" s="153" customFormat="1" ht="29.25" customHeight="1" thickBot="1">
      <c r="A148" s="171" t="s">
        <v>525</v>
      </c>
      <c r="B148" s="151"/>
      <c r="C148" s="152"/>
      <c r="D148" s="267"/>
      <c r="E148" s="203"/>
      <c r="F148" s="203"/>
      <c r="G148" s="203"/>
      <c r="H148" s="203"/>
      <c r="I148" s="203"/>
      <c r="J148" s="203"/>
      <c r="K148" s="23"/>
      <c r="M148" s="23"/>
      <c r="N148" s="145"/>
      <c r="O148" s="150"/>
      <c r="P148" s="149"/>
      <c r="Q148" s="23"/>
    </row>
    <row r="149" spans="1:17" s="261" customFormat="1" ht="12.75">
      <c r="A149" s="140">
        <v>311</v>
      </c>
      <c r="B149" s="141" t="s">
        <v>526</v>
      </c>
      <c r="C149" s="142" t="s">
        <v>527</v>
      </c>
      <c r="D149" s="558">
        <v>1</v>
      </c>
      <c r="E149" s="99">
        <v>10920</v>
      </c>
      <c r="F149" s="530">
        <v>10920</v>
      </c>
      <c r="G149" s="434">
        <f>+F149</f>
        <v>10920</v>
      </c>
      <c r="H149" s="560"/>
      <c r="I149" s="434"/>
      <c r="J149" s="130">
        <v>10920</v>
      </c>
      <c r="K149" s="297"/>
      <c r="N149" s="298"/>
      <c r="O149" s="298"/>
      <c r="Q149" s="297"/>
    </row>
    <row r="150" spans="1:17" s="149" customFormat="1" ht="12.75">
      <c r="A150" s="154" t="s">
        <v>528</v>
      </c>
      <c r="B150" s="155"/>
      <c r="C150" s="22"/>
      <c r="D150" s="559"/>
      <c r="E150" s="437"/>
      <c r="F150" s="417">
        <v>10920</v>
      </c>
      <c r="G150" s="101"/>
      <c r="H150" s="101"/>
      <c r="I150" s="101"/>
      <c r="J150" s="124">
        <v>10920</v>
      </c>
      <c r="N150" s="150"/>
      <c r="O150" s="150"/>
      <c r="Q150" s="233"/>
    </row>
    <row r="151" spans="1:10" s="17" customFormat="1" ht="12.75">
      <c r="A151" s="113">
        <v>313</v>
      </c>
      <c r="B151" s="384" t="s">
        <v>526</v>
      </c>
      <c r="C151" s="112" t="s">
        <v>531</v>
      </c>
      <c r="D151" s="443">
        <v>1</v>
      </c>
      <c r="E151" s="403">
        <v>780</v>
      </c>
      <c r="F151" s="403">
        <v>780</v>
      </c>
      <c r="G151" s="525">
        <f aca="true" t="shared" si="0" ref="G151:G173">+F151</f>
        <v>780</v>
      </c>
      <c r="H151" s="404"/>
      <c r="I151" s="525"/>
      <c r="J151" s="531">
        <v>780</v>
      </c>
    </row>
    <row r="152" spans="1:10" s="17" customFormat="1" ht="12.75">
      <c r="A152" s="18" t="s">
        <v>532</v>
      </c>
      <c r="B152" s="125"/>
      <c r="C152" s="16"/>
      <c r="D152" s="478"/>
      <c r="E152" s="437"/>
      <c r="F152" s="412">
        <v>780</v>
      </c>
      <c r="G152" s="437"/>
      <c r="H152" s="437"/>
      <c r="I152" s="437"/>
      <c r="J152" s="532">
        <v>780</v>
      </c>
    </row>
    <row r="153" spans="1:10" s="17" customFormat="1" ht="12.75">
      <c r="A153" s="113">
        <v>315</v>
      </c>
      <c r="B153" s="384" t="s">
        <v>526</v>
      </c>
      <c r="C153" s="112" t="s">
        <v>538</v>
      </c>
      <c r="D153" s="443">
        <v>1</v>
      </c>
      <c r="E153" s="403">
        <v>22776</v>
      </c>
      <c r="F153" s="403">
        <v>22776</v>
      </c>
      <c r="G153" s="525">
        <f t="shared" si="0"/>
        <v>22776</v>
      </c>
      <c r="H153" s="404"/>
      <c r="I153" s="525"/>
      <c r="J153" s="531">
        <v>22776</v>
      </c>
    </row>
    <row r="154" spans="1:10" s="17" customFormat="1" ht="12.75">
      <c r="A154" s="18" t="s">
        <v>540</v>
      </c>
      <c r="B154" s="125"/>
      <c r="C154" s="16"/>
      <c r="D154" s="478"/>
      <c r="E154" s="437"/>
      <c r="F154" s="412">
        <v>22776</v>
      </c>
      <c r="G154" s="437"/>
      <c r="H154" s="437"/>
      <c r="I154" s="437"/>
      <c r="J154" s="532">
        <v>22776</v>
      </c>
    </row>
    <row r="155" spans="1:10" s="17" customFormat="1" ht="12.75">
      <c r="A155" s="113">
        <v>321</v>
      </c>
      <c r="B155" s="384" t="s">
        <v>541</v>
      </c>
      <c r="C155" s="112" t="s">
        <v>542</v>
      </c>
      <c r="D155" s="443">
        <v>12</v>
      </c>
      <c r="E155" s="403">
        <v>2028</v>
      </c>
      <c r="F155" s="403">
        <v>24336</v>
      </c>
      <c r="G155" s="525">
        <f t="shared" si="0"/>
        <v>24336</v>
      </c>
      <c r="H155" s="404"/>
      <c r="I155" s="525"/>
      <c r="J155" s="531">
        <v>24336</v>
      </c>
    </row>
    <row r="156" spans="1:10" s="17" customFormat="1" ht="12.75">
      <c r="A156" s="18" t="s">
        <v>543</v>
      </c>
      <c r="B156" s="125"/>
      <c r="C156" s="16"/>
      <c r="D156" s="478"/>
      <c r="E156" s="439"/>
      <c r="F156" s="412">
        <v>24336</v>
      </c>
      <c r="G156" s="437"/>
      <c r="H156" s="439"/>
      <c r="I156" s="437"/>
      <c r="J156" s="532">
        <v>24336</v>
      </c>
    </row>
    <row r="157" spans="1:10" s="17" customFormat="1" ht="12.75">
      <c r="A157" s="113">
        <v>331</v>
      </c>
      <c r="B157" s="394" t="s">
        <v>526</v>
      </c>
      <c r="C157" s="122" t="s">
        <v>547</v>
      </c>
      <c r="D157" s="443">
        <v>1</v>
      </c>
      <c r="E157" s="403">
        <v>14040</v>
      </c>
      <c r="F157" s="403">
        <v>14040</v>
      </c>
      <c r="G157" s="525">
        <f t="shared" si="0"/>
        <v>14040</v>
      </c>
      <c r="H157" s="404"/>
      <c r="I157" s="525"/>
      <c r="J157" s="531">
        <v>14040</v>
      </c>
    </row>
    <row r="158" spans="1:10" s="17" customFormat="1" ht="12.75">
      <c r="A158" s="18" t="s">
        <v>548</v>
      </c>
      <c r="B158" s="125"/>
      <c r="C158" s="16"/>
      <c r="D158" s="478"/>
      <c r="E158" s="101"/>
      <c r="F158" s="412">
        <v>14040</v>
      </c>
      <c r="G158" s="437"/>
      <c r="H158" s="101"/>
      <c r="I158" s="437"/>
      <c r="J158" s="532">
        <v>14040</v>
      </c>
    </row>
    <row r="159" spans="1:10" s="17" customFormat="1" ht="12.75">
      <c r="A159" s="123">
        <v>332</v>
      </c>
      <c r="B159" s="394" t="s">
        <v>534</v>
      </c>
      <c r="C159" s="122" t="s">
        <v>550</v>
      </c>
      <c r="D159" s="443">
        <v>1</v>
      </c>
      <c r="E159" s="403">
        <v>9000</v>
      </c>
      <c r="F159" s="403">
        <v>9000</v>
      </c>
      <c r="G159" s="525">
        <f t="shared" si="0"/>
        <v>9000</v>
      </c>
      <c r="H159" s="404"/>
      <c r="I159" s="525"/>
      <c r="J159" s="531">
        <v>9000</v>
      </c>
    </row>
    <row r="160" spans="1:10" s="17" customFormat="1" ht="12.75">
      <c r="A160" s="21" t="s">
        <v>551</v>
      </c>
      <c r="B160" s="386"/>
      <c r="C160" s="16"/>
      <c r="D160" s="478"/>
      <c r="E160" s="437"/>
      <c r="F160" s="412">
        <v>9000</v>
      </c>
      <c r="G160" s="437"/>
      <c r="H160" s="526"/>
      <c r="I160" s="437"/>
      <c r="J160" s="532">
        <v>9000</v>
      </c>
    </row>
    <row r="161" spans="1:10" s="17" customFormat="1" ht="12.75">
      <c r="A161" s="113">
        <v>333</v>
      </c>
      <c r="B161" s="384" t="s">
        <v>541</v>
      </c>
      <c r="C161" s="112" t="s">
        <v>552</v>
      </c>
      <c r="D161" s="443">
        <v>6</v>
      </c>
      <c r="E161" s="403">
        <v>500</v>
      </c>
      <c r="F161" s="403">
        <v>3000</v>
      </c>
      <c r="G161" s="525">
        <f t="shared" si="0"/>
        <v>3000</v>
      </c>
      <c r="H161" s="404"/>
      <c r="I161" s="525"/>
      <c r="J161" s="531">
        <v>3000</v>
      </c>
    </row>
    <row r="162" spans="1:10" s="17" customFormat="1" ht="12.75">
      <c r="A162" s="113">
        <v>333</v>
      </c>
      <c r="B162" s="384" t="s">
        <v>534</v>
      </c>
      <c r="C162" s="112" t="s">
        <v>553</v>
      </c>
      <c r="D162" s="443">
        <v>12</v>
      </c>
      <c r="E162" s="403">
        <v>200</v>
      </c>
      <c r="F162" s="403">
        <v>2400</v>
      </c>
      <c r="G162" s="525">
        <f t="shared" si="0"/>
        <v>2400</v>
      </c>
      <c r="H162" s="404"/>
      <c r="I162" s="525"/>
      <c r="J162" s="531">
        <v>2400</v>
      </c>
    </row>
    <row r="163" spans="1:10" s="17" customFormat="1" ht="12.75">
      <c r="A163" s="113">
        <v>333</v>
      </c>
      <c r="B163" s="384" t="s">
        <v>534</v>
      </c>
      <c r="C163" s="112" t="s">
        <v>554</v>
      </c>
      <c r="D163" s="443">
        <v>6</v>
      </c>
      <c r="E163" s="403">
        <v>200</v>
      </c>
      <c r="F163" s="403">
        <v>1200</v>
      </c>
      <c r="G163" s="525">
        <f t="shared" si="0"/>
        <v>1200</v>
      </c>
      <c r="H163" s="404"/>
      <c r="I163" s="525"/>
      <c r="J163" s="531">
        <v>1200</v>
      </c>
    </row>
    <row r="164" spans="1:10" s="17" customFormat="1" ht="24">
      <c r="A164" s="123">
        <v>333</v>
      </c>
      <c r="B164" s="394" t="s">
        <v>526</v>
      </c>
      <c r="C164" s="112" t="s">
        <v>556</v>
      </c>
      <c r="D164" s="443">
        <v>20</v>
      </c>
      <c r="E164" s="403">
        <v>100</v>
      </c>
      <c r="F164" s="403">
        <v>2000</v>
      </c>
      <c r="G164" s="525">
        <f t="shared" si="0"/>
        <v>2000</v>
      </c>
      <c r="H164" s="404"/>
      <c r="I164" s="525"/>
      <c r="J164" s="531">
        <v>2000</v>
      </c>
    </row>
    <row r="165" spans="1:10" s="17" customFormat="1" ht="12.75">
      <c r="A165" s="18" t="s">
        <v>557</v>
      </c>
      <c r="B165" s="125"/>
      <c r="C165" s="16"/>
      <c r="D165" s="478"/>
      <c r="E165" s="437"/>
      <c r="F165" s="412">
        <v>8600</v>
      </c>
      <c r="G165" s="437"/>
      <c r="H165" s="437"/>
      <c r="I165" s="437"/>
      <c r="J165" s="532">
        <v>8600</v>
      </c>
    </row>
    <row r="166" spans="1:10" s="17" customFormat="1" ht="12.75">
      <c r="A166" s="113">
        <v>335</v>
      </c>
      <c r="B166" s="384" t="s">
        <v>534</v>
      </c>
      <c r="C166" s="112" t="s">
        <v>558</v>
      </c>
      <c r="D166" s="427">
        <v>72</v>
      </c>
      <c r="E166" s="410">
        <v>50</v>
      </c>
      <c r="F166" s="410">
        <v>3600</v>
      </c>
      <c r="G166" s="435">
        <f t="shared" si="0"/>
        <v>3600</v>
      </c>
      <c r="H166" s="404"/>
      <c r="I166" s="435"/>
      <c r="J166" s="533">
        <v>3600</v>
      </c>
    </row>
    <row r="167" spans="1:10" s="17" customFormat="1" ht="12.75">
      <c r="A167" s="113">
        <v>335</v>
      </c>
      <c r="B167" s="384" t="s">
        <v>526</v>
      </c>
      <c r="C167" s="112" t="s">
        <v>560</v>
      </c>
      <c r="D167" s="427">
        <v>72</v>
      </c>
      <c r="E167" s="435">
        <v>312</v>
      </c>
      <c r="F167" s="403">
        <v>22464</v>
      </c>
      <c r="G167" s="528">
        <f t="shared" si="0"/>
        <v>22464</v>
      </c>
      <c r="H167" s="404"/>
      <c r="I167" s="525"/>
      <c r="J167" s="531">
        <v>22464</v>
      </c>
    </row>
    <row r="168" spans="1:10" s="17" customFormat="1" ht="12.75">
      <c r="A168" s="113">
        <v>335</v>
      </c>
      <c r="B168" s="384" t="s">
        <v>526</v>
      </c>
      <c r="C168" s="112" t="s">
        <v>561</v>
      </c>
      <c r="D168" s="427">
        <v>6</v>
      </c>
      <c r="E168" s="435">
        <v>300</v>
      </c>
      <c r="F168" s="403">
        <v>1800</v>
      </c>
      <c r="G168" s="528">
        <f t="shared" si="0"/>
        <v>1800</v>
      </c>
      <c r="H168" s="404"/>
      <c r="I168" s="525"/>
      <c r="J168" s="531">
        <v>1800</v>
      </c>
    </row>
    <row r="169" spans="1:10" s="17" customFormat="1" ht="12.75">
      <c r="A169" s="113">
        <v>335</v>
      </c>
      <c r="B169" s="384" t="s">
        <v>541</v>
      </c>
      <c r="C169" s="112" t="s">
        <v>562</v>
      </c>
      <c r="D169" s="427">
        <v>72</v>
      </c>
      <c r="E169" s="435">
        <v>120</v>
      </c>
      <c r="F169" s="403">
        <v>8640</v>
      </c>
      <c r="G169" s="528">
        <f t="shared" si="0"/>
        <v>8640</v>
      </c>
      <c r="H169" s="404"/>
      <c r="I169" s="525"/>
      <c r="J169" s="531">
        <v>8640</v>
      </c>
    </row>
    <row r="170" spans="1:10" s="17" customFormat="1" ht="12.75">
      <c r="A170" s="18" t="s">
        <v>563</v>
      </c>
      <c r="B170" s="125"/>
      <c r="C170" s="16"/>
      <c r="D170" s="478"/>
      <c r="E170" s="437"/>
      <c r="F170" s="412">
        <v>36504</v>
      </c>
      <c r="G170" s="437"/>
      <c r="H170" s="437"/>
      <c r="I170" s="437"/>
      <c r="J170" s="532">
        <v>36504</v>
      </c>
    </row>
    <row r="171" spans="1:10" s="17" customFormat="1" ht="12.75">
      <c r="A171" s="113">
        <v>345</v>
      </c>
      <c r="B171" s="384" t="s">
        <v>526</v>
      </c>
      <c r="C171" s="112" t="s">
        <v>569</v>
      </c>
      <c r="D171" s="427">
        <v>28</v>
      </c>
      <c r="E171" s="435">
        <v>1050</v>
      </c>
      <c r="F171" s="403">
        <v>29400</v>
      </c>
      <c r="G171" s="528">
        <f t="shared" si="0"/>
        <v>29400</v>
      </c>
      <c r="H171" s="404"/>
      <c r="I171" s="525"/>
      <c r="J171" s="531">
        <v>29400</v>
      </c>
    </row>
    <row r="172" spans="1:10" s="17" customFormat="1" ht="12.75">
      <c r="A172" s="18" t="s">
        <v>570</v>
      </c>
      <c r="B172" s="125"/>
      <c r="C172" s="16"/>
      <c r="D172" s="478"/>
      <c r="E172" s="442"/>
      <c r="F172" s="412">
        <v>29400</v>
      </c>
      <c r="G172" s="437"/>
      <c r="H172" s="561"/>
      <c r="I172" s="437"/>
      <c r="J172" s="532">
        <v>29400</v>
      </c>
    </row>
    <row r="173" spans="1:10" s="17" customFormat="1" ht="12.75">
      <c r="A173" s="113">
        <v>354</v>
      </c>
      <c r="B173" s="384" t="s">
        <v>534</v>
      </c>
      <c r="C173" s="112" t="s">
        <v>587</v>
      </c>
      <c r="D173" s="427">
        <v>5</v>
      </c>
      <c r="E173" s="435">
        <v>600</v>
      </c>
      <c r="F173" s="403">
        <v>3000</v>
      </c>
      <c r="G173" s="525">
        <f t="shared" si="0"/>
        <v>3000</v>
      </c>
      <c r="H173" s="404"/>
      <c r="I173" s="525"/>
      <c r="J173" s="531">
        <v>3000</v>
      </c>
    </row>
    <row r="174" spans="1:10" s="17" customFormat="1" ht="12.75">
      <c r="A174" s="18" t="s">
        <v>588</v>
      </c>
      <c r="B174" s="125"/>
      <c r="C174" s="16"/>
      <c r="D174" s="478"/>
      <c r="E174" s="101"/>
      <c r="F174" s="412">
        <v>3000</v>
      </c>
      <c r="G174" s="437"/>
      <c r="H174" s="101"/>
      <c r="I174" s="437"/>
      <c r="J174" s="532">
        <v>3000</v>
      </c>
    </row>
    <row r="175" spans="1:10" s="17" customFormat="1" ht="12.75">
      <c r="A175" s="113">
        <v>356</v>
      </c>
      <c r="B175" s="384" t="s">
        <v>541</v>
      </c>
      <c r="C175" s="112" t="s">
        <v>594</v>
      </c>
      <c r="D175" s="427">
        <v>6</v>
      </c>
      <c r="E175" s="435">
        <v>150</v>
      </c>
      <c r="F175" s="403">
        <v>900</v>
      </c>
      <c r="G175" s="525">
        <f aca="true" t="shared" si="1" ref="G175:G183">+F175</f>
        <v>900</v>
      </c>
      <c r="H175" s="404"/>
      <c r="I175" s="525"/>
      <c r="J175" s="531">
        <v>900</v>
      </c>
    </row>
    <row r="176" spans="1:10" s="17" customFormat="1" ht="12.75">
      <c r="A176" s="18" t="s">
        <v>595</v>
      </c>
      <c r="B176" s="125"/>
      <c r="C176" s="16"/>
      <c r="D176" s="478"/>
      <c r="E176" s="437"/>
      <c r="F176" s="412">
        <v>900</v>
      </c>
      <c r="G176" s="437"/>
      <c r="H176" s="437"/>
      <c r="I176" s="437"/>
      <c r="J176" s="532">
        <v>900</v>
      </c>
    </row>
    <row r="177" spans="1:10" s="17" customFormat="1" ht="12.75">
      <c r="A177" s="113">
        <v>371</v>
      </c>
      <c r="B177" s="384" t="s">
        <v>534</v>
      </c>
      <c r="C177" s="112" t="s">
        <v>599</v>
      </c>
      <c r="D177" s="427">
        <v>96</v>
      </c>
      <c r="E177" s="419">
        <v>280</v>
      </c>
      <c r="F177" s="410">
        <v>26880</v>
      </c>
      <c r="G177" s="435">
        <f t="shared" si="1"/>
        <v>26880</v>
      </c>
      <c r="H177" s="404"/>
      <c r="I177" s="435"/>
      <c r="J177" s="533">
        <v>26880</v>
      </c>
    </row>
    <row r="178" spans="1:10" s="17" customFormat="1" ht="12.75">
      <c r="A178" s="18" t="s">
        <v>600</v>
      </c>
      <c r="B178" s="125"/>
      <c r="C178" s="16"/>
      <c r="D178" s="478"/>
      <c r="E178" s="439"/>
      <c r="F178" s="412">
        <v>26880</v>
      </c>
      <c r="G178" s="437"/>
      <c r="H178" s="439"/>
      <c r="I178" s="437"/>
      <c r="J178" s="532">
        <v>26880</v>
      </c>
    </row>
    <row r="179" spans="1:10" s="17" customFormat="1" ht="12.75">
      <c r="A179" s="113">
        <v>372</v>
      </c>
      <c r="B179" s="384" t="s">
        <v>601</v>
      </c>
      <c r="C179" s="112" t="s">
        <v>602</v>
      </c>
      <c r="D179" s="427">
        <v>2405</v>
      </c>
      <c r="E179" s="419">
        <v>280</v>
      </c>
      <c r="F179" s="410">
        <v>673400</v>
      </c>
      <c r="G179" s="435">
        <f t="shared" si="1"/>
        <v>673400</v>
      </c>
      <c r="H179" s="404"/>
      <c r="I179" s="435"/>
      <c r="J179" s="533">
        <v>673400</v>
      </c>
    </row>
    <row r="180" spans="1:10" s="17" customFormat="1" ht="12.75">
      <c r="A180" s="18" t="s">
        <v>604</v>
      </c>
      <c r="B180" s="125"/>
      <c r="C180" s="16"/>
      <c r="D180" s="478"/>
      <c r="E180" s="439"/>
      <c r="F180" s="412">
        <v>673400</v>
      </c>
      <c r="G180" s="437"/>
      <c r="H180" s="439"/>
      <c r="I180" s="437"/>
      <c r="J180" s="532">
        <v>673400</v>
      </c>
    </row>
    <row r="181" spans="1:10" s="17" customFormat="1" ht="12.75">
      <c r="A181" s="113">
        <v>379</v>
      </c>
      <c r="B181" s="384" t="s">
        <v>605</v>
      </c>
      <c r="C181" s="112" t="s">
        <v>607</v>
      </c>
      <c r="D181" s="427">
        <v>16543</v>
      </c>
      <c r="E181" s="410">
        <v>0.59</v>
      </c>
      <c r="F181" s="410">
        <v>9760.37</v>
      </c>
      <c r="G181" s="435">
        <f t="shared" si="1"/>
        <v>9760.37</v>
      </c>
      <c r="H181" s="404"/>
      <c r="I181" s="435"/>
      <c r="J181" s="533">
        <v>9760.37</v>
      </c>
    </row>
    <row r="182" spans="1:10" s="17" customFormat="1" ht="12.75">
      <c r="A182" s="18" t="s">
        <v>608</v>
      </c>
      <c r="B182" s="125"/>
      <c r="C182" s="16"/>
      <c r="D182" s="478"/>
      <c r="E182" s="437"/>
      <c r="F182" s="412">
        <v>9760.37</v>
      </c>
      <c r="G182" s="437"/>
      <c r="H182" s="437"/>
      <c r="I182" s="437"/>
      <c r="J182" s="532">
        <v>9760.37</v>
      </c>
    </row>
    <row r="183" spans="1:10" s="17" customFormat="1" ht="12.75">
      <c r="A183" s="114">
        <v>383</v>
      </c>
      <c r="B183" s="389" t="s">
        <v>534</v>
      </c>
      <c r="C183" s="112" t="s">
        <v>609</v>
      </c>
      <c r="D183" s="427">
        <v>12</v>
      </c>
      <c r="E183" s="410">
        <v>5.625</v>
      </c>
      <c r="F183" s="410">
        <v>67.5</v>
      </c>
      <c r="G183" s="435">
        <f t="shared" si="1"/>
        <v>67.5</v>
      </c>
      <c r="H183" s="404"/>
      <c r="I183" s="435"/>
      <c r="J183" s="533">
        <v>67.5</v>
      </c>
    </row>
    <row r="184" spans="1:10" s="17" customFormat="1" ht="13.5" thickBot="1">
      <c r="A184" s="511" t="s">
        <v>610</v>
      </c>
      <c r="B184" s="473"/>
      <c r="C184" s="121"/>
      <c r="D184" s="566"/>
      <c r="E184" s="445"/>
      <c r="F184" s="446">
        <v>67.5</v>
      </c>
      <c r="G184" s="445"/>
      <c r="H184" s="529"/>
      <c r="I184" s="445"/>
      <c r="J184" s="535">
        <v>67.5</v>
      </c>
    </row>
    <row r="185" spans="1:10" s="167" customFormat="1" ht="19.5" customHeight="1" thickBot="1">
      <c r="A185" s="299"/>
      <c r="B185" s="300"/>
      <c r="C185" s="301"/>
      <c r="D185" s="270"/>
      <c r="E185" s="204"/>
      <c r="F185" s="204"/>
      <c r="G185" s="198"/>
      <c r="H185" s="198"/>
      <c r="I185" s="198"/>
      <c r="J185" s="198"/>
    </row>
    <row r="186" spans="1:17" s="563" customFormat="1" ht="24.75" customHeight="1" thickBot="1">
      <c r="A186" s="843" t="s">
        <v>616</v>
      </c>
      <c r="B186" s="844"/>
      <c r="C186" s="844"/>
      <c r="D186" s="852"/>
      <c r="E186" s="816"/>
      <c r="F186" s="148">
        <f>SUM(F184+F182+F180+F178+F176+F174+F172+F170+F165+F160+F158+F156+F154+F152+F150)</f>
        <v>870363.87</v>
      </c>
      <c r="G186" s="172">
        <f>SUM(G149:G184)</f>
        <v>870363.87</v>
      </c>
      <c r="H186" s="148">
        <f>SUM(H149:H184)</f>
        <v>0</v>
      </c>
      <c r="I186" s="172">
        <f>SUM(I149:I184)</f>
        <v>0</v>
      </c>
      <c r="J186" s="148">
        <f>SUM(J184+J182+J180+J178+J176+J174+J172+J170+J165+J160+J158+J156+J154+J152+J150)</f>
        <v>870363.87</v>
      </c>
      <c r="K186" s="97"/>
      <c r="L186" s="156"/>
      <c r="M186" s="562"/>
      <c r="N186" s="564"/>
      <c r="O186" s="565"/>
      <c r="P186" s="565"/>
      <c r="Q186" s="562"/>
    </row>
    <row r="187" spans="1:10" s="167" customFormat="1" ht="19.5" customHeight="1" thickBot="1">
      <c r="A187" s="166"/>
      <c r="B187" s="28"/>
      <c r="C187" s="29"/>
      <c r="D187" s="270"/>
      <c r="E187" s="204"/>
      <c r="F187" s="204"/>
      <c r="G187" s="198"/>
      <c r="H187" s="198"/>
      <c r="I187" s="198"/>
      <c r="J187" s="198"/>
    </row>
    <row r="188" spans="1:10" s="167" customFormat="1" ht="13.5" hidden="1" thickBot="1">
      <c r="A188" s="166"/>
      <c r="B188" s="28"/>
      <c r="C188" s="29"/>
      <c r="D188" s="270"/>
      <c r="E188" s="204"/>
      <c r="F188" s="204"/>
      <c r="G188" s="198"/>
      <c r="H188" s="198"/>
      <c r="I188" s="198"/>
      <c r="J188" s="198"/>
    </row>
    <row r="189" spans="1:10" s="167" customFormat="1" ht="13.5" hidden="1" thickBot="1">
      <c r="A189" s="166"/>
      <c r="B189" s="28"/>
      <c r="C189" s="29"/>
      <c r="D189" s="270"/>
      <c r="E189" s="204"/>
      <c r="F189" s="204"/>
      <c r="G189" s="198"/>
      <c r="H189" s="198"/>
      <c r="I189" s="198"/>
      <c r="J189" s="198"/>
    </row>
    <row r="190" spans="1:17" s="159" customFormat="1" ht="32.25" customHeight="1" thickBot="1">
      <c r="A190" s="371" t="s">
        <v>617</v>
      </c>
      <c r="B190" s="157"/>
      <c r="C190" s="38"/>
      <c r="D190" s="271"/>
      <c r="E190" s="282"/>
      <c r="F190" s="203"/>
      <c r="G190" s="206"/>
      <c r="H190" s="206"/>
      <c r="I190" s="206"/>
      <c r="J190" s="206"/>
      <c r="K190" s="23"/>
      <c r="M190" s="23"/>
      <c r="N190" s="145"/>
      <c r="O190" s="149"/>
      <c r="P190" s="149"/>
      <c r="Q190" s="23"/>
    </row>
    <row r="191" spans="1:10" s="20" customFormat="1" ht="12.75">
      <c r="A191" s="467">
        <v>433</v>
      </c>
      <c r="B191" s="468" t="s">
        <v>169</v>
      </c>
      <c r="C191" s="469" t="s">
        <v>623</v>
      </c>
      <c r="D191" s="493">
        <v>5</v>
      </c>
      <c r="E191" s="470">
        <v>1375</v>
      </c>
      <c r="F191" s="470">
        <v>6875</v>
      </c>
      <c r="G191" s="567">
        <v>6875</v>
      </c>
      <c r="H191" s="567"/>
      <c r="I191" s="567"/>
      <c r="J191" s="568">
        <v>6875</v>
      </c>
    </row>
    <row r="192" spans="1:10" s="20" customFormat="1" ht="12.75">
      <c r="A192" s="113">
        <v>433</v>
      </c>
      <c r="B192" s="384" t="s">
        <v>169</v>
      </c>
      <c r="C192" s="112" t="s">
        <v>625</v>
      </c>
      <c r="D192" s="482">
        <v>3</v>
      </c>
      <c r="E192" s="451">
        <v>8100</v>
      </c>
      <c r="F192" s="451">
        <v>24300</v>
      </c>
      <c r="G192" s="455">
        <v>24300</v>
      </c>
      <c r="H192" s="455"/>
      <c r="I192" s="455"/>
      <c r="J192" s="527">
        <v>24300</v>
      </c>
    </row>
    <row r="193" spans="1:10" s="17" customFormat="1" ht="12.75">
      <c r="A193" s="18" t="s">
        <v>630</v>
      </c>
      <c r="B193" s="125"/>
      <c r="C193" s="16"/>
      <c r="D193" s="494"/>
      <c r="E193" s="456"/>
      <c r="F193" s="453">
        <v>31175</v>
      </c>
      <c r="G193" s="442"/>
      <c r="H193" s="442"/>
      <c r="I193" s="442"/>
      <c r="J193" s="544">
        <v>31175</v>
      </c>
    </row>
    <row r="194" spans="1:10" s="20" customFormat="1" ht="12.75">
      <c r="A194" s="123">
        <v>435</v>
      </c>
      <c r="B194" s="394" t="s">
        <v>169</v>
      </c>
      <c r="C194" s="122" t="s">
        <v>636</v>
      </c>
      <c r="D194" s="482">
        <v>1</v>
      </c>
      <c r="E194" s="458">
        <v>6000</v>
      </c>
      <c r="F194" s="451">
        <v>6000</v>
      </c>
      <c r="G194" s="455">
        <v>6000</v>
      </c>
      <c r="H194" s="455"/>
      <c r="I194" s="455"/>
      <c r="J194" s="527">
        <v>6000</v>
      </c>
    </row>
    <row r="195" spans="1:10" s="20" customFormat="1" ht="12.75">
      <c r="A195" s="123">
        <v>435</v>
      </c>
      <c r="B195" s="394" t="s">
        <v>169</v>
      </c>
      <c r="C195" s="122" t="s">
        <v>638</v>
      </c>
      <c r="D195" s="482">
        <v>1</v>
      </c>
      <c r="E195" s="457">
        <v>1000</v>
      </c>
      <c r="F195" s="451">
        <v>1000</v>
      </c>
      <c r="G195" s="455">
        <v>1000</v>
      </c>
      <c r="H195" s="455"/>
      <c r="I195" s="455"/>
      <c r="J195" s="527">
        <v>1000</v>
      </c>
    </row>
    <row r="196" spans="1:10" s="17" customFormat="1" ht="12.75">
      <c r="A196" s="21" t="s">
        <v>639</v>
      </c>
      <c r="B196" s="386"/>
      <c r="C196" s="16"/>
      <c r="D196" s="494"/>
      <c r="E196" s="456"/>
      <c r="F196" s="453">
        <v>7000</v>
      </c>
      <c r="G196" s="442"/>
      <c r="H196" s="442"/>
      <c r="I196" s="442"/>
      <c r="J196" s="544">
        <v>7000</v>
      </c>
    </row>
    <row r="197" spans="1:10" s="20" customFormat="1" ht="12.75">
      <c r="A197" s="113">
        <v>436</v>
      </c>
      <c r="B197" s="384" t="s">
        <v>169</v>
      </c>
      <c r="C197" s="112" t="s">
        <v>649</v>
      </c>
      <c r="D197" s="482">
        <v>1</v>
      </c>
      <c r="E197" s="457">
        <v>1750</v>
      </c>
      <c r="F197" s="451">
        <v>1750</v>
      </c>
      <c r="G197" s="455">
        <v>1750</v>
      </c>
      <c r="H197" s="455"/>
      <c r="I197" s="455"/>
      <c r="J197" s="527">
        <v>1750</v>
      </c>
    </row>
    <row r="198" spans="1:10" s="17" customFormat="1" ht="13.5" thickBot="1">
      <c r="A198" s="120" t="s">
        <v>655</v>
      </c>
      <c r="B198" s="395"/>
      <c r="C198" s="121"/>
      <c r="D198" s="496"/>
      <c r="E198" s="446"/>
      <c r="F198" s="475">
        <v>1750</v>
      </c>
      <c r="G198" s="545"/>
      <c r="H198" s="545"/>
      <c r="I198" s="545"/>
      <c r="J198" s="546">
        <v>1750</v>
      </c>
    </row>
    <row r="199" spans="1:10" s="165" customFormat="1" ht="19.5" customHeight="1" thickBot="1">
      <c r="A199" s="176"/>
      <c r="B199" s="177"/>
      <c r="C199" s="178"/>
      <c r="D199" s="273"/>
      <c r="E199" s="207"/>
      <c r="F199" s="283"/>
      <c r="G199" s="283"/>
      <c r="H199" s="283"/>
      <c r="I199" s="283"/>
      <c r="J199" s="283"/>
    </row>
    <row r="200" spans="1:17" s="149" customFormat="1" ht="24.75" customHeight="1" thickBot="1">
      <c r="A200" s="843" t="s">
        <v>682</v>
      </c>
      <c r="B200" s="844"/>
      <c r="C200" s="844"/>
      <c r="D200" s="852"/>
      <c r="E200" s="839"/>
      <c r="F200" s="148">
        <f>SUM(F198+F196+F193)</f>
        <v>39925</v>
      </c>
      <c r="G200" s="148">
        <f>SUM(G191:G198)</f>
        <v>39925</v>
      </c>
      <c r="H200" s="148">
        <f>SUM(H191:H198)</f>
        <v>0</v>
      </c>
      <c r="I200" s="148">
        <f>SUM(I191:I198)</f>
        <v>0</v>
      </c>
      <c r="J200" s="148">
        <f>SUM(J198+J196+J193)</f>
        <v>39925</v>
      </c>
      <c r="K200" s="160"/>
      <c r="N200" s="150"/>
      <c r="Q200" s="160"/>
    </row>
    <row r="201" spans="1:10" s="20" customFormat="1" ht="19.5" customHeight="1" thickBot="1">
      <c r="A201" s="128"/>
      <c r="B201" s="43"/>
      <c r="C201" s="129"/>
      <c r="D201" s="275"/>
      <c r="E201" s="210"/>
      <c r="F201" s="210"/>
      <c r="G201" s="184"/>
      <c r="H201" s="184"/>
      <c r="I201" s="184"/>
      <c r="J201" s="184"/>
    </row>
    <row r="202" spans="1:17" s="162" customFormat="1" ht="24.75" customHeight="1" thickBot="1">
      <c r="A202" s="855" t="s">
        <v>875</v>
      </c>
      <c r="B202" s="856"/>
      <c r="C202" s="856"/>
      <c r="D202" s="857"/>
      <c r="E202" s="858"/>
      <c r="F202" s="547">
        <f>SUM(F200+F186+F146)</f>
        <v>1124453.4002</v>
      </c>
      <c r="G202" s="547">
        <f>SUM(G200+G186+G146)</f>
        <v>1124453.4002</v>
      </c>
      <c r="H202" s="547">
        <f>SUM(H200+H186+H146)</f>
        <v>0</v>
      </c>
      <c r="I202" s="547">
        <f>SUM(I200+I186+I146)</f>
        <v>0</v>
      </c>
      <c r="J202" s="547">
        <f>SUM(J200+J186+J146)</f>
        <v>1124453.4002</v>
      </c>
      <c r="K202" s="161"/>
      <c r="N202" s="163"/>
      <c r="Q202" s="161"/>
    </row>
    <row r="203" spans="1:6" ht="12.75">
      <c r="A203" s="5"/>
      <c r="B203" s="44"/>
      <c r="C203" s="45"/>
      <c r="D203" s="276"/>
      <c r="E203" s="210"/>
      <c r="F203" s="210"/>
    </row>
    <row r="204" spans="1:6" ht="12.75">
      <c r="A204" s="5"/>
      <c r="B204" s="44"/>
      <c r="C204" s="45"/>
      <c r="D204" s="276"/>
      <c r="E204" s="229"/>
      <c r="F204" s="229"/>
    </row>
    <row r="205" spans="1:6" ht="12.75">
      <c r="A205" s="5"/>
      <c r="B205" s="5"/>
      <c r="C205" s="45"/>
      <c r="D205" s="277"/>
      <c r="E205" s="229"/>
      <c r="F205" s="50"/>
    </row>
    <row r="206" spans="1:6" ht="12.75">
      <c r="A206" s="5"/>
      <c r="B206" s="5"/>
      <c r="C206" s="45"/>
      <c r="D206" s="277"/>
      <c r="E206" s="229"/>
      <c r="F206" s="50"/>
    </row>
    <row r="207" spans="1:6" ht="12.75">
      <c r="A207" s="5"/>
      <c r="B207" s="5"/>
      <c r="C207" s="45"/>
      <c r="D207" s="277"/>
      <c r="E207" s="229"/>
      <c r="F207" s="50"/>
    </row>
    <row r="208" spans="1:6" ht="12.75">
      <c r="A208" s="5"/>
      <c r="B208" s="5"/>
      <c r="C208" s="45"/>
      <c r="D208" s="277"/>
      <c r="E208" s="229"/>
      <c r="F208" s="50"/>
    </row>
    <row r="209" spans="1:6" ht="12.75">
      <c r="A209" s="5"/>
      <c r="B209" s="5"/>
      <c r="C209" s="45"/>
      <c r="D209" s="277"/>
      <c r="E209" s="229"/>
      <c r="F209" s="50"/>
    </row>
    <row r="210" spans="1:6" ht="12.75">
      <c r="A210" s="5"/>
      <c r="B210" s="5"/>
      <c r="C210" s="45"/>
      <c r="D210" s="277"/>
      <c r="E210" s="229"/>
      <c r="F210" s="50"/>
    </row>
    <row r="211" spans="1:6" ht="12.75">
      <c r="A211" s="5"/>
      <c r="B211" s="5"/>
      <c r="C211" s="45"/>
      <c r="D211" s="277"/>
      <c r="E211" s="229"/>
      <c r="F211" s="50"/>
    </row>
    <row r="212" spans="1:6" ht="12.75">
      <c r="A212" s="5"/>
      <c r="B212" s="5"/>
      <c r="C212" s="45"/>
      <c r="D212" s="277"/>
      <c r="E212" s="229"/>
      <c r="F212" s="50"/>
    </row>
    <row r="213" spans="1:6" ht="12.75">
      <c r="A213" s="5"/>
      <c r="B213" s="5"/>
      <c r="C213" s="45"/>
      <c r="D213" s="277"/>
      <c r="E213" s="229"/>
      <c r="F213" s="50"/>
    </row>
    <row r="214" spans="1:6" ht="12.75">
      <c r="A214" s="5"/>
      <c r="B214" s="5"/>
      <c r="C214" s="45"/>
      <c r="D214" s="277"/>
      <c r="E214" s="229"/>
      <c r="F214" s="50"/>
    </row>
    <row r="215" spans="1:6" ht="12.75">
      <c r="A215" s="5"/>
      <c r="B215" s="5"/>
      <c r="C215" s="45"/>
      <c r="D215" s="277"/>
      <c r="E215" s="229"/>
      <c r="F215" s="50"/>
    </row>
    <row r="216" spans="1:6" ht="12.75">
      <c r="A216" s="5"/>
      <c r="B216" s="5"/>
      <c r="C216" s="45"/>
      <c r="D216" s="277"/>
      <c r="E216" s="229"/>
      <c r="F216" s="50"/>
    </row>
    <row r="217" spans="1:6" ht="12.75">
      <c r="A217" s="5"/>
      <c r="B217" s="5"/>
      <c r="C217" s="45"/>
      <c r="D217" s="277"/>
      <c r="E217" s="229"/>
      <c r="F217" s="50"/>
    </row>
    <row r="218" spans="1:6" ht="12.75">
      <c r="A218" s="5"/>
      <c r="B218" s="5"/>
      <c r="C218" s="45"/>
      <c r="D218" s="277"/>
      <c r="E218" s="229"/>
      <c r="F218" s="50"/>
    </row>
    <row r="219" spans="1:6" ht="12.75">
      <c r="A219" s="5"/>
      <c r="B219" s="5"/>
      <c r="C219" s="45"/>
      <c r="D219" s="277"/>
      <c r="E219" s="229"/>
      <c r="F219" s="50"/>
    </row>
    <row r="220" spans="1:6" ht="12.75">
      <c r="A220" s="5"/>
      <c r="B220" s="5"/>
      <c r="C220" s="45"/>
      <c r="D220" s="277"/>
      <c r="E220" s="229"/>
      <c r="F220" s="229"/>
    </row>
    <row r="221" spans="1:6" ht="12.75">
      <c r="A221" s="5"/>
      <c r="B221" s="5"/>
      <c r="C221" s="45"/>
      <c r="D221" s="277"/>
      <c r="E221" s="229"/>
      <c r="F221" s="229"/>
    </row>
    <row r="222" spans="1:6" ht="12.75">
      <c r="A222" s="5"/>
      <c r="B222" s="5"/>
      <c r="C222" s="45"/>
      <c r="D222" s="277"/>
      <c r="E222" s="229"/>
      <c r="F222" s="229"/>
    </row>
    <row r="223" spans="1:6" ht="12.75">
      <c r="A223" s="5"/>
      <c r="B223" s="5"/>
      <c r="C223" s="45"/>
      <c r="D223" s="277"/>
      <c r="E223" s="229"/>
      <c r="F223" s="229"/>
    </row>
    <row r="224" spans="1:6" ht="12.75">
      <c r="A224" s="5"/>
      <c r="B224" s="5"/>
      <c r="C224" s="45"/>
      <c r="D224" s="277"/>
      <c r="E224" s="229"/>
      <c r="F224" s="229"/>
    </row>
    <row r="225" spans="1:6" ht="12.75">
      <c r="A225" s="5"/>
      <c r="B225" s="5"/>
      <c r="C225" s="45"/>
      <c r="D225" s="277"/>
      <c r="E225" s="229"/>
      <c r="F225" s="229"/>
    </row>
  </sheetData>
  <sheetProtection password="E5C7" sheet="1" objects="1" scenarios="1" selectLockedCells="1" selectUnlockedCells="1"/>
  <mergeCells count="17">
    <mergeCell ref="I7:J7"/>
    <mergeCell ref="A8:B8"/>
    <mergeCell ref="A9:B9"/>
    <mergeCell ref="A202:E202"/>
    <mergeCell ref="A7:B7"/>
    <mergeCell ref="E7:F7"/>
    <mergeCell ref="A146:E146"/>
    <mergeCell ref="A186:E186"/>
    <mergeCell ref="A200:E200"/>
    <mergeCell ref="A1:C1"/>
    <mergeCell ref="A2:C2"/>
    <mergeCell ref="A3:C3"/>
    <mergeCell ref="E3:F3"/>
    <mergeCell ref="A4:J4"/>
    <mergeCell ref="A5:J5"/>
    <mergeCell ref="E6:F6"/>
    <mergeCell ref="I6:J6"/>
  </mergeCells>
  <printOptions/>
  <pageMargins left="0.1968503937007874" right="0.1968503937007874" top="0.3937007874015748" bottom="0.3937007874015748" header="0" footer="0"/>
  <pageSetup horizontalDpi="300" verticalDpi="300" orientation="landscape" paperSize="5" scale="70" r:id="rId1"/>
  <headerFooter alignWithMargins="0">
    <oddFooter>&amp;CPágina &amp;P de &amp;N</oddFooter>
  </headerFooter>
  <rowBreaks count="2" manualBreakCount="2">
    <brk id="137" max="9" man="1"/>
    <brk id="17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Q167"/>
  <sheetViews>
    <sheetView workbookViewId="0" topLeftCell="A1">
      <selection activeCell="C6" sqref="C6"/>
    </sheetView>
  </sheetViews>
  <sheetFormatPr defaultColWidth="11.421875" defaultRowHeight="12.75"/>
  <cols>
    <col min="1" max="1" width="14.28125" style="13" customWidth="1"/>
    <col min="2" max="2" width="16.140625" style="13" customWidth="1"/>
    <col min="3" max="3" width="59.8515625" style="14" customWidth="1"/>
    <col min="4" max="4" width="18.28125" style="278" customWidth="1"/>
    <col min="5" max="5" width="17.8515625" style="6" customWidth="1"/>
    <col min="6" max="6" width="24.57421875" style="15" customWidth="1"/>
    <col min="7" max="7" width="23.7109375" style="5" customWidth="1"/>
    <col min="8" max="8" width="23.57421875" style="5" customWidth="1"/>
    <col min="9" max="9" width="23.421875" style="5" customWidth="1"/>
    <col min="10" max="10" width="29.57421875" style="5" customWidth="1"/>
    <col min="11" max="16384" width="29.8515625" style="5" customWidth="1"/>
  </cols>
  <sheetData>
    <row r="1" spans="1:17" s="58" customFormat="1" ht="12.75" customHeight="1">
      <c r="A1" s="796" t="s">
        <v>139</v>
      </c>
      <c r="B1" s="819"/>
      <c r="C1" s="819"/>
      <c r="D1" s="262"/>
      <c r="E1" s="52"/>
      <c r="F1" s="53"/>
      <c r="G1" s="54"/>
      <c r="H1" s="55"/>
      <c r="I1" s="56"/>
      <c r="J1" s="56"/>
      <c r="K1" s="57"/>
      <c r="N1" s="59"/>
      <c r="Q1" s="57"/>
    </row>
    <row r="2" spans="1:17" s="58" customFormat="1" ht="12.75" customHeight="1">
      <c r="A2" s="796" t="s">
        <v>683</v>
      </c>
      <c r="B2" s="796"/>
      <c r="C2" s="796"/>
      <c r="D2" s="263"/>
      <c r="E2" s="52"/>
      <c r="F2" s="53"/>
      <c r="G2" s="54"/>
      <c r="H2" s="55"/>
      <c r="I2" s="56"/>
      <c r="J2" s="56"/>
      <c r="K2" s="57"/>
      <c r="N2" s="59"/>
      <c r="Q2" s="57"/>
    </row>
    <row r="3" spans="1:17" s="58" customFormat="1" ht="12.75" customHeight="1" thickBot="1">
      <c r="A3" s="820" t="s">
        <v>140</v>
      </c>
      <c r="B3" s="820"/>
      <c r="C3" s="820"/>
      <c r="D3" s="262"/>
      <c r="E3" s="846"/>
      <c r="F3" s="846"/>
      <c r="G3" s="54"/>
      <c r="H3" s="55"/>
      <c r="I3" s="56"/>
      <c r="J3" s="56"/>
      <c r="K3" s="57"/>
      <c r="N3" s="59"/>
      <c r="Q3" s="57"/>
    </row>
    <row r="4" spans="1:17" s="63" customFormat="1" ht="27.75" customHeight="1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2"/>
      <c r="N4" s="64"/>
      <c r="Q4" s="62"/>
    </row>
    <row r="5" spans="1:17" s="295" customFormat="1" ht="24.75" customHeight="1">
      <c r="A5" s="859" t="s">
        <v>685</v>
      </c>
      <c r="B5" s="860"/>
      <c r="C5" s="860"/>
      <c r="D5" s="860"/>
      <c r="E5" s="860"/>
      <c r="F5" s="860"/>
      <c r="G5" s="860"/>
      <c r="H5" s="860"/>
      <c r="I5" s="860"/>
      <c r="J5" s="860"/>
      <c r="K5" s="312"/>
      <c r="N5" s="313"/>
      <c r="Q5" s="312"/>
    </row>
    <row r="6" spans="1:17" s="295" customFormat="1" ht="12.75" customHeight="1">
      <c r="A6" s="314" t="s">
        <v>686</v>
      </c>
      <c r="B6" s="314"/>
      <c r="C6" s="315"/>
      <c r="D6" s="366"/>
      <c r="E6" s="861"/>
      <c r="F6" s="861"/>
      <c r="G6" s="316"/>
      <c r="H6" s="317"/>
      <c r="I6" s="862" t="s">
        <v>687</v>
      </c>
      <c r="J6" s="862"/>
      <c r="K6" s="318"/>
      <c r="N6" s="313"/>
      <c r="O6" s="319"/>
      <c r="Q6" s="318"/>
    </row>
    <row r="7" spans="1:17" s="295" customFormat="1" ht="12.75" customHeight="1">
      <c r="A7" s="863" t="s">
        <v>141</v>
      </c>
      <c r="B7" s="863"/>
      <c r="C7" s="315"/>
      <c r="D7" s="366"/>
      <c r="E7" s="866"/>
      <c r="F7" s="866"/>
      <c r="G7" s="316"/>
      <c r="H7" s="317"/>
      <c r="I7" s="864" t="s">
        <v>813</v>
      </c>
      <c r="J7" s="864"/>
      <c r="K7" s="320"/>
      <c r="N7" s="313"/>
      <c r="Q7" s="320"/>
    </row>
    <row r="8" spans="1:17" s="295" customFormat="1" ht="12.75" customHeight="1">
      <c r="A8" s="865" t="s">
        <v>688</v>
      </c>
      <c r="B8" s="865"/>
      <c r="C8" s="321"/>
      <c r="D8" s="366"/>
      <c r="E8" s="322"/>
      <c r="F8" s="323"/>
      <c r="I8" s="317"/>
      <c r="J8" s="317"/>
      <c r="K8" s="324"/>
      <c r="N8" s="313"/>
      <c r="Q8" s="324"/>
    </row>
    <row r="9" spans="1:17" s="295" customFormat="1" ht="13.5" customHeight="1">
      <c r="A9" s="865" t="s">
        <v>142</v>
      </c>
      <c r="B9" s="865"/>
      <c r="C9" s="315"/>
      <c r="D9" s="366"/>
      <c r="E9" s="322"/>
      <c r="F9" s="323"/>
      <c r="G9" s="316"/>
      <c r="H9" s="317"/>
      <c r="I9" s="317"/>
      <c r="J9" s="317"/>
      <c r="K9" s="324"/>
      <c r="N9" s="313"/>
      <c r="Q9" s="324"/>
    </row>
    <row r="10" spans="1:17" s="295" customFormat="1" ht="13.5" thickBot="1">
      <c r="A10" s="315"/>
      <c r="B10" s="315"/>
      <c r="C10" s="321"/>
      <c r="D10" s="366"/>
      <c r="E10" s="322"/>
      <c r="F10" s="323"/>
      <c r="G10" s="316"/>
      <c r="H10" s="317"/>
      <c r="I10" s="317"/>
      <c r="J10" s="317"/>
      <c r="K10" s="324"/>
      <c r="N10" s="313"/>
      <c r="Q10" s="324"/>
    </row>
    <row r="11" spans="1:10" s="45" customFormat="1" ht="44.25" customHeight="1" thickBot="1">
      <c r="A11" s="71" t="s">
        <v>143</v>
      </c>
      <c r="B11" s="71" t="s">
        <v>144</v>
      </c>
      <c r="C11" s="71" t="s">
        <v>689</v>
      </c>
      <c r="D11" s="284" t="s">
        <v>690</v>
      </c>
      <c r="E11" s="72" t="s">
        <v>691</v>
      </c>
      <c r="F11" s="72" t="s">
        <v>692</v>
      </c>
      <c r="G11" s="73" t="s">
        <v>693</v>
      </c>
      <c r="H11" s="73" t="s">
        <v>694</v>
      </c>
      <c r="I11" s="73" t="s">
        <v>695</v>
      </c>
      <c r="J11" s="73" t="s">
        <v>9</v>
      </c>
    </row>
    <row r="12" spans="1:17" s="239" customFormat="1" ht="32.25" customHeight="1" thickBot="1">
      <c r="A12" s="569" t="s">
        <v>146</v>
      </c>
      <c r="D12" s="288"/>
      <c r="K12" s="244"/>
      <c r="M12" s="289"/>
      <c r="N12" s="290"/>
      <c r="O12" s="243"/>
      <c r="P12" s="243"/>
      <c r="Q12" s="244"/>
    </row>
    <row r="13" spans="1:17" s="230" customFormat="1" ht="12.75">
      <c r="A13" s="98">
        <v>211</v>
      </c>
      <c r="B13" s="79" t="s">
        <v>147</v>
      </c>
      <c r="C13" s="80" t="s">
        <v>148</v>
      </c>
      <c r="D13" s="426">
        <v>6</v>
      </c>
      <c r="E13" s="397">
        <v>83.375</v>
      </c>
      <c r="F13" s="479">
        <v>500.25</v>
      </c>
      <c r="G13" s="479">
        <f aca="true" t="shared" si="0" ref="G13:G39">+F13</f>
        <v>500.25</v>
      </c>
      <c r="H13" s="399"/>
      <c r="I13" s="399"/>
      <c r="J13" s="480">
        <v>500.25</v>
      </c>
      <c r="K13" s="237"/>
      <c r="O13" s="292"/>
      <c r="P13" s="246"/>
      <c r="Q13" s="237"/>
    </row>
    <row r="14" spans="1:10" s="17" customFormat="1" ht="12.75">
      <c r="A14" s="113">
        <v>211</v>
      </c>
      <c r="B14" s="384" t="s">
        <v>147</v>
      </c>
      <c r="C14" s="112" t="s">
        <v>149</v>
      </c>
      <c r="D14" s="427">
        <v>9</v>
      </c>
      <c r="E14" s="410">
        <v>55.2</v>
      </c>
      <c r="F14" s="403">
        <v>496.8</v>
      </c>
      <c r="G14" s="403">
        <f t="shared" si="0"/>
        <v>496.8</v>
      </c>
      <c r="H14" s="404"/>
      <c r="I14" s="404"/>
      <c r="J14" s="514">
        <v>496.8</v>
      </c>
    </row>
    <row r="15" spans="1:10" s="17" customFormat="1" ht="12.75">
      <c r="A15" s="113">
        <v>211</v>
      </c>
      <c r="B15" s="384" t="s">
        <v>147</v>
      </c>
      <c r="C15" s="112" t="s">
        <v>150</v>
      </c>
      <c r="D15" s="427">
        <v>21</v>
      </c>
      <c r="E15" s="410">
        <v>2.875</v>
      </c>
      <c r="F15" s="403">
        <v>60.375</v>
      </c>
      <c r="G15" s="403">
        <f t="shared" si="0"/>
        <v>60.375</v>
      </c>
      <c r="H15" s="404"/>
      <c r="I15" s="404"/>
      <c r="J15" s="514">
        <v>60.375</v>
      </c>
    </row>
    <row r="16" spans="1:10" s="17" customFormat="1" ht="12.75">
      <c r="A16" s="114">
        <v>211</v>
      </c>
      <c r="B16" s="384" t="s">
        <v>155</v>
      </c>
      <c r="C16" s="112" t="s">
        <v>158</v>
      </c>
      <c r="D16" s="427">
        <v>11</v>
      </c>
      <c r="E16" s="410">
        <v>8.05</v>
      </c>
      <c r="F16" s="403">
        <v>88.55</v>
      </c>
      <c r="G16" s="403">
        <f t="shared" si="0"/>
        <v>88.55</v>
      </c>
      <c r="H16" s="404"/>
      <c r="I16" s="404"/>
      <c r="J16" s="514">
        <v>88.55</v>
      </c>
    </row>
    <row r="17" spans="1:10" s="17" customFormat="1" ht="12.75">
      <c r="A17" s="19" t="s">
        <v>165</v>
      </c>
      <c r="B17" s="386"/>
      <c r="C17" s="16"/>
      <c r="D17" s="428"/>
      <c r="E17" s="412"/>
      <c r="F17" s="407">
        <v>1145.975</v>
      </c>
      <c r="G17" s="407"/>
      <c r="H17" s="404"/>
      <c r="I17" s="404"/>
      <c r="J17" s="517">
        <v>1145.975</v>
      </c>
    </row>
    <row r="18" spans="1:10" s="17" customFormat="1" ht="12.75">
      <c r="A18" s="114">
        <v>221</v>
      </c>
      <c r="B18" s="384" t="s">
        <v>169</v>
      </c>
      <c r="C18" s="112" t="s">
        <v>170</v>
      </c>
      <c r="D18" s="427">
        <v>2</v>
      </c>
      <c r="E18" s="410">
        <v>28.75</v>
      </c>
      <c r="F18" s="403">
        <v>57.5</v>
      </c>
      <c r="G18" s="403">
        <f t="shared" si="0"/>
        <v>57.5</v>
      </c>
      <c r="H18" s="404"/>
      <c r="I18" s="404"/>
      <c r="J18" s="514">
        <v>57.5</v>
      </c>
    </row>
    <row r="19" spans="1:10" s="17" customFormat="1" ht="12.75">
      <c r="A19" s="19" t="s">
        <v>171</v>
      </c>
      <c r="B19" s="386"/>
      <c r="C19" s="16"/>
      <c r="D19" s="428"/>
      <c r="E19" s="412"/>
      <c r="F19" s="407">
        <v>57.5</v>
      </c>
      <c r="G19" s="407"/>
      <c r="H19" s="404"/>
      <c r="I19" s="404"/>
      <c r="J19" s="517">
        <v>57.5</v>
      </c>
    </row>
    <row r="20" spans="1:10" s="17" customFormat="1" ht="12.75">
      <c r="A20" s="113">
        <v>222</v>
      </c>
      <c r="B20" s="384" t="s">
        <v>175</v>
      </c>
      <c r="C20" s="112" t="s">
        <v>177</v>
      </c>
      <c r="D20" s="427">
        <v>2</v>
      </c>
      <c r="E20" s="410">
        <v>115</v>
      </c>
      <c r="F20" s="410">
        <v>230</v>
      </c>
      <c r="G20" s="410">
        <f t="shared" si="0"/>
        <v>230</v>
      </c>
      <c r="H20" s="404"/>
      <c r="I20" s="404"/>
      <c r="J20" s="514">
        <v>230</v>
      </c>
    </row>
    <row r="21" spans="1:10" s="17" customFormat="1" ht="12.75">
      <c r="A21" s="113">
        <v>222</v>
      </c>
      <c r="B21" s="384" t="s">
        <v>169</v>
      </c>
      <c r="C21" s="112" t="s">
        <v>179</v>
      </c>
      <c r="D21" s="427">
        <v>2</v>
      </c>
      <c r="E21" s="410">
        <v>80.5</v>
      </c>
      <c r="F21" s="410">
        <v>161</v>
      </c>
      <c r="G21" s="410">
        <f t="shared" si="0"/>
        <v>161</v>
      </c>
      <c r="H21" s="404"/>
      <c r="I21" s="404"/>
      <c r="J21" s="514">
        <v>161</v>
      </c>
    </row>
    <row r="22" spans="1:10" s="17" customFormat="1" ht="12.75">
      <c r="A22" s="113">
        <v>222</v>
      </c>
      <c r="B22" s="384" t="s">
        <v>169</v>
      </c>
      <c r="C22" s="112" t="s">
        <v>182</v>
      </c>
      <c r="D22" s="427">
        <v>2</v>
      </c>
      <c r="E22" s="410">
        <v>28.75</v>
      </c>
      <c r="F22" s="410">
        <v>57.5</v>
      </c>
      <c r="G22" s="410">
        <f t="shared" si="0"/>
        <v>57.5</v>
      </c>
      <c r="H22" s="404"/>
      <c r="I22" s="404"/>
      <c r="J22" s="514">
        <v>57.5</v>
      </c>
    </row>
    <row r="23" spans="1:10" s="17" customFormat="1" ht="12.75">
      <c r="A23" s="113">
        <v>222</v>
      </c>
      <c r="B23" s="384" t="s">
        <v>169</v>
      </c>
      <c r="C23" s="112" t="s">
        <v>189</v>
      </c>
      <c r="D23" s="427">
        <v>2</v>
      </c>
      <c r="E23" s="410">
        <v>207</v>
      </c>
      <c r="F23" s="410">
        <v>414</v>
      </c>
      <c r="G23" s="410">
        <f t="shared" si="0"/>
        <v>414</v>
      </c>
      <c r="H23" s="404"/>
      <c r="I23" s="404"/>
      <c r="J23" s="514">
        <v>414</v>
      </c>
    </row>
    <row r="24" spans="1:10" s="17" customFormat="1" ht="12.75">
      <c r="A24" s="113">
        <v>222</v>
      </c>
      <c r="B24" s="384" t="s">
        <v>169</v>
      </c>
      <c r="C24" s="112" t="s">
        <v>192</v>
      </c>
      <c r="D24" s="427">
        <v>2</v>
      </c>
      <c r="E24" s="410">
        <v>80.5</v>
      </c>
      <c r="F24" s="410">
        <v>161</v>
      </c>
      <c r="G24" s="410">
        <f t="shared" si="0"/>
        <v>161</v>
      </c>
      <c r="H24" s="404"/>
      <c r="I24" s="404"/>
      <c r="J24" s="514">
        <v>161</v>
      </c>
    </row>
    <row r="25" spans="1:10" s="17" customFormat="1" ht="12.75">
      <c r="A25" s="19" t="s">
        <v>196</v>
      </c>
      <c r="B25" s="386"/>
      <c r="C25" s="16"/>
      <c r="D25" s="428"/>
      <c r="E25" s="412"/>
      <c r="F25" s="407">
        <v>1023.5</v>
      </c>
      <c r="G25" s="407"/>
      <c r="H25" s="404"/>
      <c r="I25" s="404"/>
      <c r="J25" s="517">
        <v>1023.5</v>
      </c>
    </row>
    <row r="26" spans="1:10" s="17" customFormat="1" ht="12.75">
      <c r="A26" s="113">
        <v>231</v>
      </c>
      <c r="B26" s="384" t="s">
        <v>201</v>
      </c>
      <c r="C26" s="112" t="s">
        <v>202</v>
      </c>
      <c r="D26" s="427">
        <v>20</v>
      </c>
      <c r="E26" s="410">
        <v>21.85</v>
      </c>
      <c r="F26" s="403">
        <v>437</v>
      </c>
      <c r="G26" s="403">
        <f t="shared" si="0"/>
        <v>437</v>
      </c>
      <c r="H26" s="404"/>
      <c r="I26" s="404"/>
      <c r="J26" s="514">
        <v>437</v>
      </c>
    </row>
    <row r="27" spans="1:10" s="17" customFormat="1" ht="12.75">
      <c r="A27" s="113">
        <v>231</v>
      </c>
      <c r="B27" s="384" t="s">
        <v>201</v>
      </c>
      <c r="C27" s="112" t="s">
        <v>203</v>
      </c>
      <c r="D27" s="427">
        <v>6</v>
      </c>
      <c r="E27" s="410">
        <v>25.3</v>
      </c>
      <c r="F27" s="403">
        <v>151.8</v>
      </c>
      <c r="G27" s="403">
        <f t="shared" si="0"/>
        <v>151.8</v>
      </c>
      <c r="H27" s="404"/>
      <c r="I27" s="404"/>
      <c r="J27" s="514">
        <v>151.8</v>
      </c>
    </row>
    <row r="28" spans="1:10" s="17" customFormat="1" ht="12.75">
      <c r="A28" s="113">
        <v>231</v>
      </c>
      <c r="B28" s="384" t="s">
        <v>169</v>
      </c>
      <c r="C28" s="112" t="s">
        <v>204</v>
      </c>
      <c r="D28" s="427">
        <v>20</v>
      </c>
      <c r="E28" s="410">
        <v>8.05</v>
      </c>
      <c r="F28" s="403">
        <v>161</v>
      </c>
      <c r="G28" s="403">
        <f t="shared" si="0"/>
        <v>161</v>
      </c>
      <c r="H28" s="404"/>
      <c r="I28" s="404"/>
      <c r="J28" s="514">
        <v>161</v>
      </c>
    </row>
    <row r="29" spans="1:10" s="17" customFormat="1" ht="12.75">
      <c r="A29" s="18" t="s">
        <v>209</v>
      </c>
      <c r="B29" s="125"/>
      <c r="C29" s="16"/>
      <c r="D29" s="428"/>
      <c r="E29" s="412"/>
      <c r="F29" s="412">
        <v>749.8</v>
      </c>
      <c r="G29" s="412"/>
      <c r="H29" s="404"/>
      <c r="I29" s="404"/>
      <c r="J29" s="517">
        <v>749.8</v>
      </c>
    </row>
    <row r="30" spans="1:10" s="17" customFormat="1" ht="12.75">
      <c r="A30" s="114">
        <v>233</v>
      </c>
      <c r="B30" s="389" t="s">
        <v>169</v>
      </c>
      <c r="C30" s="112" t="s">
        <v>214</v>
      </c>
      <c r="D30" s="427">
        <v>50</v>
      </c>
      <c r="E30" s="410">
        <v>2.3</v>
      </c>
      <c r="F30" s="403">
        <v>115</v>
      </c>
      <c r="G30" s="403">
        <f t="shared" si="0"/>
        <v>115</v>
      </c>
      <c r="H30" s="404"/>
      <c r="I30" s="404"/>
      <c r="J30" s="514">
        <v>115</v>
      </c>
    </row>
    <row r="31" spans="1:10" s="17" customFormat="1" ht="12.75">
      <c r="A31" s="114">
        <v>233</v>
      </c>
      <c r="B31" s="389" t="s">
        <v>169</v>
      </c>
      <c r="C31" s="112" t="s">
        <v>216</v>
      </c>
      <c r="D31" s="427">
        <v>20</v>
      </c>
      <c r="E31" s="410">
        <v>5.175</v>
      </c>
      <c r="F31" s="403">
        <v>103.5</v>
      </c>
      <c r="G31" s="403">
        <f t="shared" si="0"/>
        <v>103.5</v>
      </c>
      <c r="H31" s="404"/>
      <c r="I31" s="404"/>
      <c r="J31" s="514">
        <v>103.5</v>
      </c>
    </row>
    <row r="32" spans="1:10" s="17" customFormat="1" ht="12.75">
      <c r="A32" s="113">
        <v>233</v>
      </c>
      <c r="B32" s="384" t="s">
        <v>169</v>
      </c>
      <c r="C32" s="112" t="s">
        <v>217</v>
      </c>
      <c r="D32" s="427">
        <v>25</v>
      </c>
      <c r="E32" s="410">
        <v>0.92</v>
      </c>
      <c r="F32" s="403">
        <v>23</v>
      </c>
      <c r="G32" s="403">
        <f t="shared" si="0"/>
        <v>23</v>
      </c>
      <c r="H32" s="404"/>
      <c r="I32" s="404"/>
      <c r="J32" s="514">
        <v>23</v>
      </c>
    </row>
    <row r="33" spans="1:10" s="17" customFormat="1" ht="12.75">
      <c r="A33" s="113">
        <v>233</v>
      </c>
      <c r="B33" s="384" t="s">
        <v>169</v>
      </c>
      <c r="C33" s="112" t="s">
        <v>218</v>
      </c>
      <c r="D33" s="427">
        <v>1800</v>
      </c>
      <c r="E33" s="410">
        <v>1.955</v>
      </c>
      <c r="F33" s="403">
        <v>3519</v>
      </c>
      <c r="G33" s="403">
        <f t="shared" si="0"/>
        <v>3519</v>
      </c>
      <c r="H33" s="404"/>
      <c r="I33" s="404"/>
      <c r="J33" s="514">
        <v>3519</v>
      </c>
    </row>
    <row r="34" spans="1:10" s="17" customFormat="1" ht="12.75">
      <c r="A34" s="113">
        <v>233</v>
      </c>
      <c r="B34" s="384" t="s">
        <v>169</v>
      </c>
      <c r="C34" s="112" t="s">
        <v>220</v>
      </c>
      <c r="D34" s="427">
        <v>25</v>
      </c>
      <c r="E34" s="410">
        <v>0.644</v>
      </c>
      <c r="F34" s="403">
        <v>16.1</v>
      </c>
      <c r="G34" s="403">
        <f t="shared" si="0"/>
        <v>16.1</v>
      </c>
      <c r="H34" s="404"/>
      <c r="I34" s="404"/>
      <c r="J34" s="514">
        <v>16.1</v>
      </c>
    </row>
    <row r="35" spans="1:10" s="17" customFormat="1" ht="12.75">
      <c r="A35" s="113">
        <v>233</v>
      </c>
      <c r="B35" s="384" t="s">
        <v>169</v>
      </c>
      <c r="C35" s="112" t="s">
        <v>221</v>
      </c>
      <c r="D35" s="427">
        <v>25</v>
      </c>
      <c r="E35" s="410">
        <v>4.14</v>
      </c>
      <c r="F35" s="403">
        <v>103.5</v>
      </c>
      <c r="G35" s="403">
        <f t="shared" si="0"/>
        <v>103.5</v>
      </c>
      <c r="H35" s="404"/>
      <c r="I35" s="404"/>
      <c r="J35" s="514">
        <v>103.5</v>
      </c>
    </row>
    <row r="36" spans="1:10" s="17" customFormat="1" ht="12.75">
      <c r="A36" s="18" t="s">
        <v>228</v>
      </c>
      <c r="B36" s="125"/>
      <c r="C36" s="16"/>
      <c r="D36" s="428"/>
      <c r="E36" s="412"/>
      <c r="F36" s="407">
        <v>3880.1</v>
      </c>
      <c r="G36" s="407"/>
      <c r="H36" s="404"/>
      <c r="I36" s="404"/>
      <c r="J36" s="517">
        <v>3880.1</v>
      </c>
    </row>
    <row r="37" spans="1:10" s="17" customFormat="1" ht="12.75">
      <c r="A37" s="113">
        <v>234</v>
      </c>
      <c r="B37" s="384" t="s">
        <v>169</v>
      </c>
      <c r="C37" s="112" t="s">
        <v>232</v>
      </c>
      <c r="D37" s="427">
        <v>10</v>
      </c>
      <c r="E37" s="410">
        <v>3.795</v>
      </c>
      <c r="F37" s="403">
        <v>37.95</v>
      </c>
      <c r="G37" s="403">
        <f t="shared" si="0"/>
        <v>37.95</v>
      </c>
      <c r="H37" s="404"/>
      <c r="I37" s="404"/>
      <c r="J37" s="514">
        <v>37.95</v>
      </c>
    </row>
    <row r="38" spans="1:10" s="17" customFormat="1" ht="12.75">
      <c r="A38" s="113">
        <v>234</v>
      </c>
      <c r="B38" s="384" t="s">
        <v>233</v>
      </c>
      <c r="C38" s="112" t="s">
        <v>234</v>
      </c>
      <c r="D38" s="427">
        <v>19</v>
      </c>
      <c r="E38" s="410">
        <v>1.495</v>
      </c>
      <c r="F38" s="403">
        <v>28.405</v>
      </c>
      <c r="G38" s="403">
        <f t="shared" si="0"/>
        <v>28.405</v>
      </c>
      <c r="H38" s="404"/>
      <c r="I38" s="404"/>
      <c r="J38" s="514">
        <v>28.405</v>
      </c>
    </row>
    <row r="39" spans="1:10" s="17" customFormat="1" ht="12.75">
      <c r="A39" s="113">
        <v>234</v>
      </c>
      <c r="B39" s="384" t="s">
        <v>235</v>
      </c>
      <c r="C39" s="112" t="s">
        <v>236</v>
      </c>
      <c r="D39" s="427">
        <v>10</v>
      </c>
      <c r="E39" s="410">
        <v>5.75</v>
      </c>
      <c r="F39" s="403">
        <v>57.5</v>
      </c>
      <c r="G39" s="403">
        <f t="shared" si="0"/>
        <v>57.5</v>
      </c>
      <c r="H39" s="404"/>
      <c r="I39" s="404"/>
      <c r="J39" s="514">
        <v>57.5</v>
      </c>
    </row>
    <row r="40" spans="1:10" s="17" customFormat="1" ht="12.75">
      <c r="A40" s="18" t="s">
        <v>252</v>
      </c>
      <c r="B40" s="125"/>
      <c r="C40" s="16"/>
      <c r="D40" s="428"/>
      <c r="E40" s="412"/>
      <c r="F40" s="407">
        <v>123.855</v>
      </c>
      <c r="G40" s="407"/>
      <c r="H40" s="404"/>
      <c r="I40" s="404"/>
      <c r="J40" s="517">
        <v>123.855</v>
      </c>
    </row>
    <row r="41" spans="1:10" s="17" customFormat="1" ht="12.75">
      <c r="A41" s="113">
        <v>244</v>
      </c>
      <c r="B41" s="384" t="s">
        <v>169</v>
      </c>
      <c r="C41" s="112" t="s">
        <v>256</v>
      </c>
      <c r="D41" s="427">
        <v>5</v>
      </c>
      <c r="E41" s="410">
        <v>300</v>
      </c>
      <c r="F41" s="403">
        <v>1500</v>
      </c>
      <c r="G41" s="403">
        <f aca="true" t="shared" si="1" ref="G41:G65">+F41</f>
        <v>1500</v>
      </c>
      <c r="H41" s="404"/>
      <c r="I41" s="404"/>
      <c r="J41" s="514">
        <v>1500</v>
      </c>
    </row>
    <row r="42" spans="1:10" s="17" customFormat="1" ht="12.75">
      <c r="A42" s="113">
        <v>244</v>
      </c>
      <c r="B42" s="384" t="s">
        <v>169</v>
      </c>
      <c r="C42" s="112" t="s">
        <v>257</v>
      </c>
      <c r="D42" s="427">
        <v>1</v>
      </c>
      <c r="E42" s="410">
        <v>805</v>
      </c>
      <c r="F42" s="403">
        <v>805</v>
      </c>
      <c r="G42" s="403">
        <f t="shared" si="1"/>
        <v>805</v>
      </c>
      <c r="H42" s="404"/>
      <c r="I42" s="404"/>
      <c r="J42" s="514">
        <v>805</v>
      </c>
    </row>
    <row r="43" spans="1:10" s="17" customFormat="1" ht="12.75">
      <c r="A43" s="21" t="s">
        <v>259</v>
      </c>
      <c r="B43" s="386"/>
      <c r="C43" s="16"/>
      <c r="D43" s="428"/>
      <c r="E43" s="412"/>
      <c r="F43" s="412">
        <v>2305</v>
      </c>
      <c r="G43" s="412"/>
      <c r="H43" s="404"/>
      <c r="I43" s="404"/>
      <c r="J43" s="517">
        <v>2305</v>
      </c>
    </row>
    <row r="44" spans="1:10" s="17" customFormat="1" ht="12.75">
      <c r="A44" s="113">
        <v>256</v>
      </c>
      <c r="B44" s="384" t="s">
        <v>260</v>
      </c>
      <c r="C44" s="112" t="s">
        <v>273</v>
      </c>
      <c r="D44" s="427">
        <v>10546</v>
      </c>
      <c r="E44" s="410">
        <v>4.6</v>
      </c>
      <c r="F44" s="403">
        <v>48511.6</v>
      </c>
      <c r="G44" s="403">
        <f t="shared" si="1"/>
        <v>48511.6</v>
      </c>
      <c r="H44" s="404"/>
      <c r="I44" s="404"/>
      <c r="J44" s="514">
        <v>48511.6</v>
      </c>
    </row>
    <row r="45" spans="1:10" s="17" customFormat="1" ht="12.75">
      <c r="A45" s="18" t="s">
        <v>275</v>
      </c>
      <c r="B45" s="125"/>
      <c r="C45" s="16"/>
      <c r="D45" s="428"/>
      <c r="E45" s="412"/>
      <c r="F45" s="407">
        <v>48511.6</v>
      </c>
      <c r="G45" s="407"/>
      <c r="H45" s="404"/>
      <c r="I45" s="404"/>
      <c r="J45" s="517">
        <v>48511.6</v>
      </c>
    </row>
    <row r="46" spans="1:10" s="17" customFormat="1" ht="12.75">
      <c r="A46" s="113">
        <v>275</v>
      </c>
      <c r="B46" s="384" t="s">
        <v>169</v>
      </c>
      <c r="C46" s="112" t="s">
        <v>290</v>
      </c>
      <c r="D46" s="427">
        <v>3</v>
      </c>
      <c r="E46" s="410">
        <v>102.35</v>
      </c>
      <c r="F46" s="403">
        <v>307.05</v>
      </c>
      <c r="G46" s="403">
        <f t="shared" si="1"/>
        <v>307.05</v>
      </c>
      <c r="H46" s="404"/>
      <c r="I46" s="404"/>
      <c r="J46" s="514">
        <v>307.05</v>
      </c>
    </row>
    <row r="47" spans="1:10" s="17" customFormat="1" ht="12.75">
      <c r="A47" s="113">
        <v>275</v>
      </c>
      <c r="B47" s="384" t="s">
        <v>285</v>
      </c>
      <c r="C47" s="112" t="s">
        <v>291</v>
      </c>
      <c r="D47" s="427">
        <v>1</v>
      </c>
      <c r="E47" s="410">
        <v>11.5</v>
      </c>
      <c r="F47" s="403">
        <v>11.5</v>
      </c>
      <c r="G47" s="403">
        <f t="shared" si="1"/>
        <v>11.5</v>
      </c>
      <c r="H47" s="404"/>
      <c r="I47" s="404"/>
      <c r="J47" s="514">
        <v>11.5</v>
      </c>
    </row>
    <row r="48" spans="1:10" s="17" customFormat="1" ht="12.75">
      <c r="A48" s="113">
        <v>275</v>
      </c>
      <c r="B48" s="384" t="s">
        <v>285</v>
      </c>
      <c r="C48" s="112" t="s">
        <v>292</v>
      </c>
      <c r="D48" s="427">
        <v>4</v>
      </c>
      <c r="E48" s="410">
        <v>4.025</v>
      </c>
      <c r="F48" s="403">
        <v>16.1</v>
      </c>
      <c r="G48" s="403">
        <f t="shared" si="1"/>
        <v>16.1</v>
      </c>
      <c r="H48" s="404"/>
      <c r="I48" s="404"/>
      <c r="J48" s="514">
        <v>16.1</v>
      </c>
    </row>
    <row r="49" spans="1:10" s="17" customFormat="1" ht="12.75">
      <c r="A49" s="21" t="s">
        <v>294</v>
      </c>
      <c r="B49" s="386"/>
      <c r="C49" s="16"/>
      <c r="D49" s="428"/>
      <c r="E49" s="412"/>
      <c r="F49" s="407">
        <v>334.65</v>
      </c>
      <c r="G49" s="407"/>
      <c r="H49" s="404"/>
      <c r="I49" s="404"/>
      <c r="J49" s="517">
        <v>334.65</v>
      </c>
    </row>
    <row r="50" spans="1:10" s="17" customFormat="1" ht="12.75">
      <c r="A50" s="113">
        <v>291</v>
      </c>
      <c r="B50" s="384" t="s">
        <v>285</v>
      </c>
      <c r="C50" s="112" t="s">
        <v>298</v>
      </c>
      <c r="D50" s="427">
        <v>5</v>
      </c>
      <c r="E50" s="410">
        <v>6.325</v>
      </c>
      <c r="F50" s="403">
        <v>31.625</v>
      </c>
      <c r="G50" s="403">
        <f t="shared" si="1"/>
        <v>31.625</v>
      </c>
      <c r="H50" s="404"/>
      <c r="I50" s="404"/>
      <c r="J50" s="514">
        <v>31.625</v>
      </c>
    </row>
    <row r="51" spans="1:10" s="17" customFormat="1" ht="12.75">
      <c r="A51" s="21" t="s">
        <v>308</v>
      </c>
      <c r="B51" s="386"/>
      <c r="C51" s="16"/>
      <c r="D51" s="428"/>
      <c r="E51" s="412"/>
      <c r="F51" s="407">
        <v>31.625</v>
      </c>
      <c r="G51" s="407"/>
      <c r="H51" s="404"/>
      <c r="I51" s="404"/>
      <c r="J51" s="517">
        <v>31.625</v>
      </c>
    </row>
    <row r="52" spans="1:10" s="17" customFormat="1" ht="12.75">
      <c r="A52" s="113">
        <v>292</v>
      </c>
      <c r="B52" s="384" t="s">
        <v>309</v>
      </c>
      <c r="C52" s="112" t="s">
        <v>316</v>
      </c>
      <c r="D52" s="427">
        <v>1</v>
      </c>
      <c r="E52" s="419">
        <v>8.728499999999999</v>
      </c>
      <c r="F52" s="403">
        <v>8.728499999999999</v>
      </c>
      <c r="G52" s="403">
        <f t="shared" si="1"/>
        <v>8.728499999999999</v>
      </c>
      <c r="H52" s="404"/>
      <c r="I52" s="404"/>
      <c r="J52" s="514">
        <v>8.728499999999999</v>
      </c>
    </row>
    <row r="53" spans="1:10" s="17" customFormat="1" ht="12.75">
      <c r="A53" s="113">
        <v>292</v>
      </c>
      <c r="B53" s="384" t="s">
        <v>323</v>
      </c>
      <c r="C53" s="112" t="s">
        <v>325</v>
      </c>
      <c r="D53" s="427">
        <v>1</v>
      </c>
      <c r="E53" s="419">
        <v>3.1739999999999995</v>
      </c>
      <c r="F53" s="403">
        <v>3.1739999999999995</v>
      </c>
      <c r="G53" s="403">
        <f t="shared" si="1"/>
        <v>3.1739999999999995</v>
      </c>
      <c r="H53" s="404"/>
      <c r="I53" s="404"/>
      <c r="J53" s="514">
        <v>3.1739999999999995</v>
      </c>
    </row>
    <row r="54" spans="1:10" s="17" customFormat="1" ht="24">
      <c r="A54" s="113">
        <v>292</v>
      </c>
      <c r="B54" s="384" t="s">
        <v>309</v>
      </c>
      <c r="C54" s="112" t="s">
        <v>330</v>
      </c>
      <c r="D54" s="427">
        <v>40</v>
      </c>
      <c r="E54" s="419">
        <v>15.525</v>
      </c>
      <c r="F54" s="403">
        <v>621</v>
      </c>
      <c r="G54" s="403">
        <f t="shared" si="1"/>
        <v>621</v>
      </c>
      <c r="H54" s="404"/>
      <c r="I54" s="404"/>
      <c r="J54" s="514">
        <v>621</v>
      </c>
    </row>
    <row r="55" spans="1:10" s="17" customFormat="1" ht="12.75">
      <c r="A55" s="113">
        <v>292</v>
      </c>
      <c r="B55" s="384" t="s">
        <v>334</v>
      </c>
      <c r="C55" s="112" t="s">
        <v>336</v>
      </c>
      <c r="D55" s="427">
        <v>1</v>
      </c>
      <c r="E55" s="419">
        <v>62.1</v>
      </c>
      <c r="F55" s="403">
        <v>62.1</v>
      </c>
      <c r="G55" s="403">
        <f t="shared" si="1"/>
        <v>62.1</v>
      </c>
      <c r="H55" s="404"/>
      <c r="I55" s="404"/>
      <c r="J55" s="514">
        <v>62.1</v>
      </c>
    </row>
    <row r="56" spans="1:10" s="17" customFormat="1" ht="12.75">
      <c r="A56" s="113">
        <v>292</v>
      </c>
      <c r="B56" s="394" t="s">
        <v>340</v>
      </c>
      <c r="C56" s="112" t="s">
        <v>354</v>
      </c>
      <c r="D56" s="427">
        <v>2</v>
      </c>
      <c r="E56" s="419">
        <v>1.426</v>
      </c>
      <c r="F56" s="403">
        <v>2.852</v>
      </c>
      <c r="G56" s="403">
        <f t="shared" si="1"/>
        <v>2.852</v>
      </c>
      <c r="H56" s="404"/>
      <c r="I56" s="404"/>
      <c r="J56" s="514">
        <v>2.852</v>
      </c>
    </row>
    <row r="57" spans="1:10" s="17" customFormat="1" ht="24">
      <c r="A57" s="113">
        <v>292</v>
      </c>
      <c r="B57" s="394" t="s">
        <v>347</v>
      </c>
      <c r="C57" s="112" t="s">
        <v>377</v>
      </c>
      <c r="D57" s="427">
        <v>8</v>
      </c>
      <c r="E57" s="419">
        <v>3.2429999999999994</v>
      </c>
      <c r="F57" s="403">
        <v>25.943999999999996</v>
      </c>
      <c r="G57" s="403">
        <f t="shared" si="1"/>
        <v>25.943999999999996</v>
      </c>
      <c r="H57" s="404"/>
      <c r="I57" s="404"/>
      <c r="J57" s="514">
        <v>25.943999999999996</v>
      </c>
    </row>
    <row r="58" spans="1:10" s="17" customFormat="1" ht="12.75">
      <c r="A58" s="113">
        <v>292</v>
      </c>
      <c r="B58" s="384" t="s">
        <v>309</v>
      </c>
      <c r="C58" s="112" t="s">
        <v>382</v>
      </c>
      <c r="D58" s="427">
        <v>5</v>
      </c>
      <c r="E58" s="419">
        <v>3.565</v>
      </c>
      <c r="F58" s="403">
        <v>17.825</v>
      </c>
      <c r="G58" s="403">
        <f t="shared" si="1"/>
        <v>17.825</v>
      </c>
      <c r="H58" s="404"/>
      <c r="I58" s="404"/>
      <c r="J58" s="514">
        <v>17.825</v>
      </c>
    </row>
    <row r="59" spans="1:10" s="17" customFormat="1" ht="12.75">
      <c r="A59" s="113">
        <v>292</v>
      </c>
      <c r="B59" s="384" t="s">
        <v>393</v>
      </c>
      <c r="C59" s="112" t="s">
        <v>394</v>
      </c>
      <c r="D59" s="427">
        <v>2</v>
      </c>
      <c r="E59" s="419">
        <v>11.109</v>
      </c>
      <c r="F59" s="403">
        <v>22.218</v>
      </c>
      <c r="G59" s="403">
        <f t="shared" si="1"/>
        <v>22.218</v>
      </c>
      <c r="H59" s="404"/>
      <c r="I59" s="404"/>
      <c r="J59" s="514">
        <v>22.218</v>
      </c>
    </row>
    <row r="60" spans="1:10" s="17" customFormat="1" ht="12.75">
      <c r="A60" s="113">
        <v>292</v>
      </c>
      <c r="B60" s="384" t="s">
        <v>309</v>
      </c>
      <c r="C60" s="112" t="s">
        <v>399</v>
      </c>
      <c r="D60" s="427">
        <v>6</v>
      </c>
      <c r="E60" s="419">
        <v>1.5065</v>
      </c>
      <c r="F60" s="403">
        <v>9.039</v>
      </c>
      <c r="G60" s="403">
        <f t="shared" si="1"/>
        <v>9.039</v>
      </c>
      <c r="H60" s="404"/>
      <c r="I60" s="404"/>
      <c r="J60" s="514">
        <v>9.039</v>
      </c>
    </row>
    <row r="61" spans="1:10" s="17" customFormat="1" ht="12.75">
      <c r="A61" s="113">
        <v>292</v>
      </c>
      <c r="B61" s="384" t="s">
        <v>309</v>
      </c>
      <c r="C61" s="112" t="s">
        <v>400</v>
      </c>
      <c r="D61" s="427">
        <v>6</v>
      </c>
      <c r="E61" s="419">
        <v>1.5065</v>
      </c>
      <c r="F61" s="403">
        <v>9.039</v>
      </c>
      <c r="G61" s="403">
        <f t="shared" si="1"/>
        <v>9.039</v>
      </c>
      <c r="H61" s="404"/>
      <c r="I61" s="404"/>
      <c r="J61" s="514">
        <v>9.039</v>
      </c>
    </row>
    <row r="62" spans="1:10" s="17" customFormat="1" ht="12.75">
      <c r="A62" s="113">
        <v>292</v>
      </c>
      <c r="B62" s="384" t="s">
        <v>404</v>
      </c>
      <c r="C62" s="112" t="s">
        <v>407</v>
      </c>
      <c r="D62" s="427">
        <v>10</v>
      </c>
      <c r="E62" s="419">
        <v>0.6325</v>
      </c>
      <c r="F62" s="403">
        <v>6.325</v>
      </c>
      <c r="G62" s="403">
        <f t="shared" si="1"/>
        <v>6.325</v>
      </c>
      <c r="H62" s="404"/>
      <c r="I62" s="404"/>
      <c r="J62" s="514">
        <v>6.325</v>
      </c>
    </row>
    <row r="63" spans="1:10" s="17" customFormat="1" ht="12.75">
      <c r="A63" s="113">
        <v>292</v>
      </c>
      <c r="B63" s="384" t="s">
        <v>285</v>
      </c>
      <c r="C63" s="112" t="s">
        <v>422</v>
      </c>
      <c r="D63" s="427">
        <v>12</v>
      </c>
      <c r="E63" s="419">
        <v>7.475</v>
      </c>
      <c r="F63" s="403">
        <v>89.7</v>
      </c>
      <c r="G63" s="403">
        <f t="shared" si="1"/>
        <v>89.7</v>
      </c>
      <c r="H63" s="404"/>
      <c r="I63" s="404"/>
      <c r="J63" s="514">
        <v>89.7</v>
      </c>
    </row>
    <row r="64" spans="1:10" s="17" customFormat="1" ht="12.75">
      <c r="A64" s="19" t="s">
        <v>433</v>
      </c>
      <c r="B64" s="386"/>
      <c r="C64" s="16"/>
      <c r="D64" s="428"/>
      <c r="E64" s="420"/>
      <c r="F64" s="407">
        <v>877.9445000000001</v>
      </c>
      <c r="G64" s="407"/>
      <c r="H64" s="404"/>
      <c r="I64" s="404"/>
      <c r="J64" s="517">
        <v>877.9445000000001</v>
      </c>
    </row>
    <row r="65" spans="1:10" s="17" customFormat="1" ht="24">
      <c r="A65" s="114">
        <v>296</v>
      </c>
      <c r="B65" s="389" t="s">
        <v>285</v>
      </c>
      <c r="C65" s="112" t="s">
        <v>465</v>
      </c>
      <c r="D65" s="427">
        <v>4</v>
      </c>
      <c r="E65" s="410">
        <v>46</v>
      </c>
      <c r="F65" s="403">
        <v>184</v>
      </c>
      <c r="G65" s="403">
        <f t="shared" si="1"/>
        <v>184</v>
      </c>
      <c r="H65" s="404"/>
      <c r="I65" s="404"/>
      <c r="J65" s="514">
        <v>184</v>
      </c>
    </row>
    <row r="66" spans="1:10" s="17" customFormat="1" ht="24">
      <c r="A66" s="114">
        <v>296</v>
      </c>
      <c r="B66" s="389" t="s">
        <v>285</v>
      </c>
      <c r="C66" s="112" t="s">
        <v>466</v>
      </c>
      <c r="D66" s="427">
        <v>4</v>
      </c>
      <c r="E66" s="410">
        <v>46</v>
      </c>
      <c r="F66" s="403">
        <v>184</v>
      </c>
      <c r="G66" s="403">
        <f>+F66</f>
        <v>184</v>
      </c>
      <c r="H66" s="404"/>
      <c r="I66" s="404"/>
      <c r="J66" s="514">
        <v>184</v>
      </c>
    </row>
    <row r="67" spans="1:10" s="17" customFormat="1" ht="24">
      <c r="A67" s="114">
        <v>296</v>
      </c>
      <c r="B67" s="389" t="s">
        <v>285</v>
      </c>
      <c r="C67" s="112" t="s">
        <v>467</v>
      </c>
      <c r="D67" s="427">
        <v>4</v>
      </c>
      <c r="E67" s="410">
        <v>46</v>
      </c>
      <c r="F67" s="403">
        <v>184</v>
      </c>
      <c r="G67" s="403">
        <f>+F67</f>
        <v>184</v>
      </c>
      <c r="H67" s="404"/>
      <c r="I67" s="404"/>
      <c r="J67" s="514">
        <v>184</v>
      </c>
    </row>
    <row r="68" spans="1:10" s="17" customFormat="1" ht="24">
      <c r="A68" s="114">
        <v>296</v>
      </c>
      <c r="B68" s="384" t="s">
        <v>285</v>
      </c>
      <c r="C68" s="112" t="s">
        <v>498</v>
      </c>
      <c r="D68" s="427">
        <v>6</v>
      </c>
      <c r="E68" s="410">
        <v>408.25</v>
      </c>
      <c r="F68" s="403">
        <v>2449.5</v>
      </c>
      <c r="G68" s="403">
        <f>+F68</f>
        <v>2449.5</v>
      </c>
      <c r="H68" s="404"/>
      <c r="I68" s="404"/>
      <c r="J68" s="514">
        <v>2449.5</v>
      </c>
    </row>
    <row r="69" spans="1:10" s="17" customFormat="1" ht="13.5" thickBot="1">
      <c r="A69" s="120" t="s">
        <v>515</v>
      </c>
      <c r="B69" s="395"/>
      <c r="C69" s="121"/>
      <c r="D69" s="429"/>
      <c r="E69" s="446"/>
      <c r="F69" s="423">
        <v>3001.5</v>
      </c>
      <c r="G69" s="423"/>
      <c r="H69" s="424"/>
      <c r="I69" s="424"/>
      <c r="J69" s="516">
        <v>3001.5</v>
      </c>
    </row>
    <row r="70" spans="1:6" s="167" customFormat="1" ht="19.5" customHeight="1" thickBot="1">
      <c r="A70" s="166"/>
      <c r="B70" s="28"/>
      <c r="C70" s="29"/>
      <c r="D70" s="266"/>
      <c r="E70" s="31"/>
      <c r="F70" s="39"/>
    </row>
    <row r="71" spans="1:6" s="20" customFormat="1" ht="13.5" hidden="1" thickBot="1">
      <c r="A71" s="27"/>
      <c r="B71" s="28"/>
      <c r="C71" s="29"/>
      <c r="D71" s="266"/>
      <c r="E71" s="31"/>
      <c r="F71" s="32"/>
    </row>
    <row r="72" spans="1:6" s="20" customFormat="1" ht="13.5" hidden="1" thickBot="1">
      <c r="A72" s="27"/>
      <c r="B72" s="28"/>
      <c r="C72" s="29"/>
      <c r="D72" s="266"/>
      <c r="E72" s="31"/>
      <c r="F72" s="39"/>
    </row>
    <row r="73" spans="1:17" s="95" customFormat="1" ht="24.75" customHeight="1" thickBot="1">
      <c r="A73" s="836" t="s">
        <v>524</v>
      </c>
      <c r="B73" s="837"/>
      <c r="C73" s="837"/>
      <c r="D73" s="837"/>
      <c r="E73" s="838"/>
      <c r="F73" s="96">
        <f>SUM(F69+F64+F51+F49+F45+F43+F40+F36+F29+F25+F19+F17)</f>
        <v>62043.0495</v>
      </c>
      <c r="G73" s="96">
        <f>SUM(G13:G69)</f>
        <v>62043.04949999999</v>
      </c>
      <c r="H73" s="96">
        <f>SUM(H13:H69)</f>
        <v>0</v>
      </c>
      <c r="I73" s="96">
        <f>SUM(I13:I69)</f>
        <v>0</v>
      </c>
      <c r="J73" s="96">
        <f>SUM(J69+J64+J51+J49+J45+J43+J40+J36+J29+J25+J17+J19)</f>
        <v>62043.0495</v>
      </c>
      <c r="K73" s="23"/>
      <c r="M73" s="23"/>
      <c r="N73" s="90"/>
      <c r="O73" s="94"/>
      <c r="Q73" s="23"/>
    </row>
    <row r="74" spans="1:6" s="167" customFormat="1" ht="19.5" customHeight="1" thickBot="1">
      <c r="A74" s="166"/>
      <c r="B74" s="28"/>
      <c r="C74" s="33"/>
      <c r="D74" s="266"/>
      <c r="E74" s="34"/>
      <c r="F74" s="182"/>
    </row>
    <row r="75" spans="1:17" s="230" customFormat="1" ht="29.25" customHeight="1" thickBot="1">
      <c r="A75" s="170" t="s">
        <v>525</v>
      </c>
      <c r="B75" s="233"/>
      <c r="C75" s="234"/>
      <c r="D75" s="266"/>
      <c r="E75" s="30"/>
      <c r="F75" s="30"/>
      <c r="G75" s="329"/>
      <c r="H75" s="329"/>
      <c r="I75" s="329"/>
      <c r="J75" s="329"/>
      <c r="K75" s="233"/>
      <c r="M75" s="233"/>
      <c r="N75" s="291"/>
      <c r="O75" s="94"/>
      <c r="P75" s="95"/>
      <c r="Q75" s="233"/>
    </row>
    <row r="76" spans="1:17" s="230" customFormat="1" ht="12.75">
      <c r="A76" s="98">
        <v>311</v>
      </c>
      <c r="B76" s="79" t="s">
        <v>526</v>
      </c>
      <c r="C76" s="80" t="s">
        <v>527</v>
      </c>
      <c r="D76" s="431">
        <v>1</v>
      </c>
      <c r="E76" s="99">
        <v>5000</v>
      </c>
      <c r="F76" s="434">
        <f>+D76*E76</f>
        <v>5000</v>
      </c>
      <c r="G76" s="434">
        <f>+F76</f>
        <v>5000</v>
      </c>
      <c r="H76" s="434"/>
      <c r="I76" s="434"/>
      <c r="J76" s="130">
        <v>5000</v>
      </c>
      <c r="K76" s="237"/>
      <c r="M76" s="330"/>
      <c r="Q76" s="237"/>
    </row>
    <row r="77" spans="1:17" s="95" customFormat="1" ht="12.75">
      <c r="A77" s="100" t="s">
        <v>528</v>
      </c>
      <c r="B77" s="88"/>
      <c r="C77" s="89"/>
      <c r="D77" s="432"/>
      <c r="E77" s="412"/>
      <c r="F77" s="101">
        <f>SUM(F76)</f>
        <v>5000</v>
      </c>
      <c r="G77" s="101"/>
      <c r="H77" s="101"/>
      <c r="I77" s="101"/>
      <c r="J77" s="124">
        <v>5000</v>
      </c>
      <c r="K77" s="233"/>
      <c r="M77" s="179"/>
      <c r="Q77" s="233"/>
    </row>
    <row r="78" spans="1:13" s="17" customFormat="1" ht="12.75">
      <c r="A78" s="113">
        <v>313</v>
      </c>
      <c r="B78" s="384" t="s">
        <v>526</v>
      </c>
      <c r="C78" s="112" t="s">
        <v>531</v>
      </c>
      <c r="D78" s="427">
        <v>1</v>
      </c>
      <c r="E78" s="435">
        <v>2000</v>
      </c>
      <c r="F78" s="403">
        <f>+D78*E78</f>
        <v>2000</v>
      </c>
      <c r="G78" s="403">
        <f aca="true" t="shared" si="2" ref="G78:G125">+F78</f>
        <v>2000</v>
      </c>
      <c r="H78" s="403"/>
      <c r="I78" s="403"/>
      <c r="J78" s="405">
        <v>2000</v>
      </c>
      <c r="M78" s="36"/>
    </row>
    <row r="79" spans="1:13" s="17" customFormat="1" ht="12.75">
      <c r="A79" s="18" t="s">
        <v>532</v>
      </c>
      <c r="B79" s="125"/>
      <c r="C79" s="16"/>
      <c r="D79" s="478"/>
      <c r="E79" s="437"/>
      <c r="F79" s="412">
        <f>SUM(F78)</f>
        <v>2000</v>
      </c>
      <c r="G79" s="412"/>
      <c r="H79" s="412"/>
      <c r="I79" s="412"/>
      <c r="J79" s="413">
        <v>2000</v>
      </c>
      <c r="M79" s="127"/>
    </row>
    <row r="80" spans="1:10" s="17" customFormat="1" ht="12.75">
      <c r="A80" s="113">
        <v>314</v>
      </c>
      <c r="B80" s="384" t="s">
        <v>534</v>
      </c>
      <c r="C80" s="112" t="s">
        <v>535</v>
      </c>
      <c r="D80" s="555">
        <v>24</v>
      </c>
      <c r="E80" s="435">
        <v>100</v>
      </c>
      <c r="F80" s="403">
        <f>+D80*E80</f>
        <v>2400</v>
      </c>
      <c r="G80" s="403">
        <f t="shared" si="2"/>
        <v>2400</v>
      </c>
      <c r="H80" s="403"/>
      <c r="I80" s="403"/>
      <c r="J80" s="405">
        <v>2400</v>
      </c>
    </row>
    <row r="81" spans="1:13" s="17" customFormat="1" ht="12.75">
      <c r="A81" s="113">
        <v>314</v>
      </c>
      <c r="B81" s="384" t="s">
        <v>526</v>
      </c>
      <c r="C81" s="112" t="s">
        <v>536</v>
      </c>
      <c r="D81" s="427">
        <v>1</v>
      </c>
      <c r="E81" s="435">
        <v>4000</v>
      </c>
      <c r="F81" s="403">
        <f>+E81*D81</f>
        <v>4000</v>
      </c>
      <c r="G81" s="403">
        <f t="shared" si="2"/>
        <v>4000</v>
      </c>
      <c r="H81" s="403"/>
      <c r="I81" s="403"/>
      <c r="J81" s="405">
        <v>4000</v>
      </c>
      <c r="M81" s="36"/>
    </row>
    <row r="82" spans="1:13" s="17" customFormat="1" ht="12.75">
      <c r="A82" s="18" t="s">
        <v>537</v>
      </c>
      <c r="B82" s="125"/>
      <c r="C82" s="16"/>
      <c r="D82" s="436"/>
      <c r="E82" s="437"/>
      <c r="F82" s="412">
        <f>SUM(F80:F81)</f>
        <v>6400</v>
      </c>
      <c r="G82" s="412"/>
      <c r="H82" s="412"/>
      <c r="I82" s="412"/>
      <c r="J82" s="413">
        <v>6400</v>
      </c>
      <c r="M82" s="127"/>
    </row>
    <row r="83" spans="1:13" s="17" customFormat="1" ht="12.75">
      <c r="A83" s="113">
        <v>315</v>
      </c>
      <c r="B83" s="384" t="s">
        <v>526</v>
      </c>
      <c r="C83" s="112" t="s">
        <v>538</v>
      </c>
      <c r="D83" s="427">
        <v>1</v>
      </c>
      <c r="E83" s="435">
        <v>1530</v>
      </c>
      <c r="F83" s="403">
        <v>1530</v>
      </c>
      <c r="G83" s="403">
        <f t="shared" si="2"/>
        <v>1530</v>
      </c>
      <c r="H83" s="403"/>
      <c r="I83" s="403"/>
      <c r="J83" s="405">
        <v>1530</v>
      </c>
      <c r="M83" s="36"/>
    </row>
    <row r="84" spans="1:13" s="17" customFormat="1" ht="12.75">
      <c r="A84" s="18" t="s">
        <v>540</v>
      </c>
      <c r="B84" s="125"/>
      <c r="C84" s="16"/>
      <c r="D84" s="436"/>
      <c r="E84" s="437"/>
      <c r="F84" s="412">
        <v>1530</v>
      </c>
      <c r="G84" s="412"/>
      <c r="H84" s="412"/>
      <c r="I84" s="412"/>
      <c r="J84" s="413">
        <v>1530</v>
      </c>
      <c r="M84" s="127"/>
    </row>
    <row r="85" spans="1:13" s="17" customFormat="1" ht="12.75">
      <c r="A85" s="113">
        <v>321</v>
      </c>
      <c r="B85" s="384" t="s">
        <v>541</v>
      </c>
      <c r="C85" s="112" t="s">
        <v>542</v>
      </c>
      <c r="D85" s="427">
        <v>12</v>
      </c>
      <c r="E85" s="435">
        <v>1325</v>
      </c>
      <c r="F85" s="403">
        <v>15900</v>
      </c>
      <c r="G85" s="403">
        <f t="shared" si="2"/>
        <v>15900</v>
      </c>
      <c r="H85" s="403"/>
      <c r="I85" s="403"/>
      <c r="J85" s="405">
        <v>15900</v>
      </c>
      <c r="M85" s="36"/>
    </row>
    <row r="86" spans="1:13" s="17" customFormat="1" ht="12.75">
      <c r="A86" s="18" t="s">
        <v>543</v>
      </c>
      <c r="B86" s="125"/>
      <c r="C86" s="16"/>
      <c r="D86" s="438"/>
      <c r="E86" s="439"/>
      <c r="F86" s="412">
        <v>15900</v>
      </c>
      <c r="G86" s="412"/>
      <c r="H86" s="412"/>
      <c r="I86" s="412"/>
      <c r="J86" s="413">
        <v>15900</v>
      </c>
      <c r="M86" s="331"/>
    </row>
    <row r="87" spans="1:13" s="17" customFormat="1" ht="12.75">
      <c r="A87" s="113">
        <v>324</v>
      </c>
      <c r="B87" s="384" t="s">
        <v>541</v>
      </c>
      <c r="C87" s="112" t="s">
        <v>544</v>
      </c>
      <c r="D87" s="427">
        <v>12</v>
      </c>
      <c r="E87" s="410">
        <v>300</v>
      </c>
      <c r="F87" s="410">
        <f>+E87*D87</f>
        <v>3600</v>
      </c>
      <c r="G87" s="410">
        <f t="shared" si="2"/>
        <v>3600</v>
      </c>
      <c r="H87" s="410"/>
      <c r="I87" s="410"/>
      <c r="J87" s="411">
        <v>3600</v>
      </c>
      <c r="M87" s="330"/>
    </row>
    <row r="88" spans="1:13" s="17" customFormat="1" ht="12.75">
      <c r="A88" s="18" t="s">
        <v>545</v>
      </c>
      <c r="B88" s="125"/>
      <c r="C88" s="16"/>
      <c r="D88" s="436"/>
      <c r="E88" s="437"/>
      <c r="F88" s="412">
        <f>SUM(F87)</f>
        <v>3600</v>
      </c>
      <c r="G88" s="412"/>
      <c r="H88" s="412"/>
      <c r="I88" s="412"/>
      <c r="J88" s="413">
        <v>3600</v>
      </c>
      <c r="M88" s="127"/>
    </row>
    <row r="89" spans="1:10" s="17" customFormat="1" ht="12.75">
      <c r="A89" s="113">
        <v>331</v>
      </c>
      <c r="B89" s="394" t="s">
        <v>526</v>
      </c>
      <c r="C89" s="122" t="s">
        <v>547</v>
      </c>
      <c r="D89" s="443">
        <v>1</v>
      </c>
      <c r="E89" s="410">
        <v>6000</v>
      </c>
      <c r="F89" s="410">
        <v>6000</v>
      </c>
      <c r="G89" s="403">
        <f t="shared" si="2"/>
        <v>6000</v>
      </c>
      <c r="H89" s="403"/>
      <c r="I89" s="403"/>
      <c r="J89" s="405">
        <v>6000</v>
      </c>
    </row>
    <row r="90" spans="1:13" s="17" customFormat="1" ht="12.75">
      <c r="A90" s="18" t="s">
        <v>548</v>
      </c>
      <c r="B90" s="125"/>
      <c r="C90" s="16"/>
      <c r="D90" s="432"/>
      <c r="E90" s="101"/>
      <c r="F90" s="412">
        <f>SUM(F89)</f>
        <v>6000</v>
      </c>
      <c r="G90" s="412"/>
      <c r="H90" s="412"/>
      <c r="I90" s="412"/>
      <c r="J90" s="413">
        <v>6000</v>
      </c>
      <c r="M90" s="233"/>
    </row>
    <row r="91" spans="1:13" s="17" customFormat="1" ht="12.75">
      <c r="A91" s="123">
        <v>332</v>
      </c>
      <c r="B91" s="394" t="s">
        <v>534</v>
      </c>
      <c r="C91" s="122" t="s">
        <v>549</v>
      </c>
      <c r="D91" s="427">
        <v>8</v>
      </c>
      <c r="E91" s="435">
        <v>1500</v>
      </c>
      <c r="F91" s="403">
        <v>12000</v>
      </c>
      <c r="G91" s="403">
        <f t="shared" si="2"/>
        <v>12000</v>
      </c>
      <c r="H91" s="403"/>
      <c r="I91" s="403"/>
      <c r="J91" s="405">
        <v>12000</v>
      </c>
      <c r="M91" s="36"/>
    </row>
    <row r="92" spans="1:13" s="17" customFormat="1" ht="12.75">
      <c r="A92" s="21" t="s">
        <v>551</v>
      </c>
      <c r="B92" s="386"/>
      <c r="C92" s="16"/>
      <c r="D92" s="440"/>
      <c r="E92" s="437"/>
      <c r="F92" s="412">
        <f>SUM(F91:F91)</f>
        <v>12000</v>
      </c>
      <c r="G92" s="412"/>
      <c r="H92" s="412"/>
      <c r="I92" s="412"/>
      <c r="J92" s="413">
        <v>12000</v>
      </c>
      <c r="M92" s="127"/>
    </row>
    <row r="93" spans="1:10" s="17" customFormat="1" ht="12.75">
      <c r="A93" s="113">
        <v>333</v>
      </c>
      <c r="B93" s="384" t="s">
        <v>541</v>
      </c>
      <c r="C93" s="112" t="s">
        <v>552</v>
      </c>
      <c r="D93" s="443">
        <v>4</v>
      </c>
      <c r="E93" s="410">
        <v>1000</v>
      </c>
      <c r="F93" s="410">
        <f>+D93*E93</f>
        <v>4000</v>
      </c>
      <c r="G93" s="403">
        <f t="shared" si="2"/>
        <v>4000</v>
      </c>
      <c r="H93" s="403"/>
      <c r="I93" s="403"/>
      <c r="J93" s="405">
        <v>4000</v>
      </c>
    </row>
    <row r="94" spans="1:10" s="20" customFormat="1" ht="12.75">
      <c r="A94" s="113">
        <v>333</v>
      </c>
      <c r="B94" s="384" t="s">
        <v>534</v>
      </c>
      <c r="C94" s="112" t="s">
        <v>554</v>
      </c>
      <c r="D94" s="443">
        <v>10</v>
      </c>
      <c r="E94" s="410">
        <v>300</v>
      </c>
      <c r="F94" s="410">
        <f>+D94*E94</f>
        <v>3000</v>
      </c>
      <c r="G94" s="410">
        <f t="shared" si="2"/>
        <v>3000</v>
      </c>
      <c r="H94" s="410"/>
      <c r="I94" s="410"/>
      <c r="J94" s="411">
        <v>3000</v>
      </c>
    </row>
    <row r="95" spans="1:13" s="17" customFormat="1" ht="24">
      <c r="A95" s="577">
        <v>333</v>
      </c>
      <c r="B95" s="578" t="s">
        <v>526</v>
      </c>
      <c r="C95" s="112" t="s">
        <v>556</v>
      </c>
      <c r="D95" s="427">
        <v>1</v>
      </c>
      <c r="E95" s="435">
        <v>3700</v>
      </c>
      <c r="F95" s="403">
        <v>3700</v>
      </c>
      <c r="G95" s="403">
        <f t="shared" si="2"/>
        <v>3700</v>
      </c>
      <c r="H95" s="403"/>
      <c r="I95" s="403"/>
      <c r="J95" s="405">
        <v>3700</v>
      </c>
      <c r="M95" s="36"/>
    </row>
    <row r="96" spans="1:13" s="17" customFormat="1" ht="12.75">
      <c r="A96" s="18" t="s">
        <v>557</v>
      </c>
      <c r="B96" s="125"/>
      <c r="C96" s="16"/>
      <c r="D96" s="436"/>
      <c r="E96" s="437"/>
      <c r="F96" s="412">
        <f>SUM(F93:F95)</f>
        <v>10700</v>
      </c>
      <c r="G96" s="412"/>
      <c r="H96" s="412"/>
      <c r="I96" s="412"/>
      <c r="J96" s="413">
        <v>10700</v>
      </c>
      <c r="M96" s="127"/>
    </row>
    <row r="97" spans="1:13" s="17" customFormat="1" ht="12.75">
      <c r="A97" s="113">
        <v>335</v>
      </c>
      <c r="B97" s="384" t="s">
        <v>534</v>
      </c>
      <c r="C97" s="112" t="s">
        <v>558</v>
      </c>
      <c r="D97" s="427">
        <v>24</v>
      </c>
      <c r="E97" s="410">
        <v>50</v>
      </c>
      <c r="F97" s="410">
        <f>+D97*E97</f>
        <v>1200</v>
      </c>
      <c r="G97" s="410">
        <f t="shared" si="2"/>
        <v>1200</v>
      </c>
      <c r="H97" s="410"/>
      <c r="I97" s="410"/>
      <c r="J97" s="411">
        <v>1200</v>
      </c>
      <c r="M97" s="330"/>
    </row>
    <row r="98" spans="1:13" s="17" customFormat="1" ht="12.75">
      <c r="A98" s="113">
        <v>335</v>
      </c>
      <c r="B98" s="384" t="s">
        <v>526</v>
      </c>
      <c r="C98" s="112" t="s">
        <v>560</v>
      </c>
      <c r="D98" s="427">
        <v>1</v>
      </c>
      <c r="E98" s="435">
        <v>6000</v>
      </c>
      <c r="F98" s="403">
        <f>+D98*E98</f>
        <v>6000</v>
      </c>
      <c r="G98" s="403">
        <f t="shared" si="2"/>
        <v>6000</v>
      </c>
      <c r="H98" s="403"/>
      <c r="I98" s="403"/>
      <c r="J98" s="405">
        <v>6000</v>
      </c>
      <c r="M98" s="36"/>
    </row>
    <row r="99" spans="1:13" s="17" customFormat="1" ht="12.75">
      <c r="A99" s="18" t="s">
        <v>563</v>
      </c>
      <c r="B99" s="125"/>
      <c r="C99" s="16"/>
      <c r="D99" s="436"/>
      <c r="E99" s="437"/>
      <c r="F99" s="412">
        <f>SUM(F97:F98)</f>
        <v>7200</v>
      </c>
      <c r="G99" s="412"/>
      <c r="H99" s="412"/>
      <c r="I99" s="412"/>
      <c r="J99" s="413">
        <v>7200</v>
      </c>
      <c r="M99" s="127"/>
    </row>
    <row r="100" spans="1:13" s="17" customFormat="1" ht="12.75">
      <c r="A100" s="113">
        <v>345</v>
      </c>
      <c r="B100" s="384" t="s">
        <v>526</v>
      </c>
      <c r="C100" s="112" t="s">
        <v>569</v>
      </c>
      <c r="D100" s="427">
        <v>4</v>
      </c>
      <c r="E100" s="435">
        <v>1625</v>
      </c>
      <c r="F100" s="403">
        <f>+D100*E100</f>
        <v>6500</v>
      </c>
      <c r="G100" s="403">
        <f t="shared" si="2"/>
        <v>6500</v>
      </c>
      <c r="H100" s="403"/>
      <c r="I100" s="403"/>
      <c r="J100" s="405">
        <v>6500</v>
      </c>
      <c r="M100" s="36"/>
    </row>
    <row r="101" spans="1:13" s="17" customFormat="1" ht="12.75">
      <c r="A101" s="18" t="s">
        <v>570</v>
      </c>
      <c r="B101" s="125"/>
      <c r="C101" s="16"/>
      <c r="D101" s="441"/>
      <c r="E101" s="442"/>
      <c r="F101" s="412">
        <f>SUM(F100)</f>
        <v>6500</v>
      </c>
      <c r="G101" s="412"/>
      <c r="H101" s="412"/>
      <c r="I101" s="412"/>
      <c r="J101" s="413">
        <v>6500</v>
      </c>
      <c r="M101" s="332"/>
    </row>
    <row r="102" spans="1:10" s="20" customFormat="1" ht="12.75">
      <c r="A102" s="113">
        <v>349</v>
      </c>
      <c r="B102" s="384" t="s">
        <v>534</v>
      </c>
      <c r="C102" s="112" t="s">
        <v>571</v>
      </c>
      <c r="D102" s="427">
        <v>12</v>
      </c>
      <c r="E102" s="435">
        <v>2935</v>
      </c>
      <c r="F102" s="410">
        <f>+D102*E102</f>
        <v>35220</v>
      </c>
      <c r="G102" s="410">
        <f t="shared" si="2"/>
        <v>35220</v>
      </c>
      <c r="H102" s="410"/>
      <c r="I102" s="410"/>
      <c r="J102" s="411">
        <v>35220</v>
      </c>
    </row>
    <row r="103" spans="1:13" s="17" customFormat="1" ht="12.75">
      <c r="A103" s="18" t="s">
        <v>574</v>
      </c>
      <c r="B103" s="125"/>
      <c r="C103" s="16"/>
      <c r="D103" s="441"/>
      <c r="E103" s="442"/>
      <c r="F103" s="412">
        <f>SUM(F102)</f>
        <v>35220</v>
      </c>
      <c r="G103" s="412"/>
      <c r="H103" s="412"/>
      <c r="I103" s="412"/>
      <c r="J103" s="413">
        <v>35220</v>
      </c>
      <c r="M103" s="332"/>
    </row>
    <row r="104" spans="1:13" s="17" customFormat="1" ht="12.75">
      <c r="A104" s="115">
        <v>351</v>
      </c>
      <c r="B104" s="389" t="s">
        <v>526</v>
      </c>
      <c r="C104" s="112" t="s">
        <v>575</v>
      </c>
      <c r="D104" s="427">
        <v>1</v>
      </c>
      <c r="E104" s="435">
        <v>432</v>
      </c>
      <c r="F104" s="403">
        <v>432</v>
      </c>
      <c r="G104" s="403">
        <f t="shared" si="2"/>
        <v>432</v>
      </c>
      <c r="H104" s="403"/>
      <c r="I104" s="403"/>
      <c r="J104" s="405">
        <v>432</v>
      </c>
      <c r="M104" s="36"/>
    </row>
    <row r="105" spans="1:13" s="17" customFormat="1" ht="12.75">
      <c r="A105" s="21" t="s">
        <v>577</v>
      </c>
      <c r="B105" s="386"/>
      <c r="C105" s="16"/>
      <c r="D105" s="440"/>
      <c r="E105" s="437"/>
      <c r="F105" s="412">
        <v>432</v>
      </c>
      <c r="G105" s="412"/>
      <c r="H105" s="412"/>
      <c r="I105" s="412"/>
      <c r="J105" s="413">
        <v>432</v>
      </c>
      <c r="M105" s="127"/>
    </row>
    <row r="106" spans="1:13" s="17" customFormat="1" ht="12.75">
      <c r="A106" s="113">
        <v>353</v>
      </c>
      <c r="B106" s="384" t="s">
        <v>581</v>
      </c>
      <c r="C106" s="112" t="s">
        <v>582</v>
      </c>
      <c r="D106" s="427">
        <v>600</v>
      </c>
      <c r="E106" s="410">
        <v>0.2</v>
      </c>
      <c r="F106" s="410">
        <v>120</v>
      </c>
      <c r="G106" s="410">
        <f t="shared" si="2"/>
        <v>120</v>
      </c>
      <c r="H106" s="410"/>
      <c r="I106" s="410"/>
      <c r="J106" s="411">
        <v>120</v>
      </c>
      <c r="M106" s="330"/>
    </row>
    <row r="107" spans="1:13" s="17" customFormat="1" ht="12.75">
      <c r="A107" s="123">
        <v>353</v>
      </c>
      <c r="B107" s="394" t="s">
        <v>526</v>
      </c>
      <c r="C107" s="122" t="s">
        <v>584</v>
      </c>
      <c r="D107" s="427">
        <v>1</v>
      </c>
      <c r="E107" s="435">
        <v>2000</v>
      </c>
      <c r="F107" s="403">
        <f>+D107*E107</f>
        <v>2000</v>
      </c>
      <c r="G107" s="403">
        <f t="shared" si="2"/>
        <v>2000</v>
      </c>
      <c r="H107" s="403"/>
      <c r="I107" s="403"/>
      <c r="J107" s="405">
        <v>2000</v>
      </c>
      <c r="M107" s="36"/>
    </row>
    <row r="108" spans="1:13" s="17" customFormat="1" ht="12.75">
      <c r="A108" s="18" t="s">
        <v>585</v>
      </c>
      <c r="B108" s="125"/>
      <c r="C108" s="16"/>
      <c r="D108" s="436"/>
      <c r="E108" s="437"/>
      <c r="F108" s="412">
        <f>SUM(F106:F107)</f>
        <v>2120</v>
      </c>
      <c r="G108" s="412"/>
      <c r="H108" s="412"/>
      <c r="I108" s="412"/>
      <c r="J108" s="413">
        <v>2120</v>
      </c>
      <c r="M108" s="127"/>
    </row>
    <row r="109" spans="1:10" s="17" customFormat="1" ht="12.75">
      <c r="A109" s="113">
        <v>354</v>
      </c>
      <c r="B109" s="384" t="s">
        <v>534</v>
      </c>
      <c r="C109" s="112" t="s">
        <v>586</v>
      </c>
      <c r="D109" s="443">
        <v>12</v>
      </c>
      <c r="E109" s="410">
        <v>300</v>
      </c>
      <c r="F109" s="403">
        <f>+D109*E109</f>
        <v>3600</v>
      </c>
      <c r="G109" s="403">
        <f t="shared" si="2"/>
        <v>3600</v>
      </c>
      <c r="H109" s="403"/>
      <c r="I109" s="403"/>
      <c r="J109" s="405">
        <v>3600</v>
      </c>
    </row>
    <row r="110" spans="1:13" s="17" customFormat="1" ht="12.75">
      <c r="A110" s="18" t="s">
        <v>588</v>
      </c>
      <c r="B110" s="125"/>
      <c r="C110" s="16"/>
      <c r="D110" s="478"/>
      <c r="E110" s="101"/>
      <c r="F110" s="412">
        <f>SUM(F109)</f>
        <v>3600</v>
      </c>
      <c r="G110" s="412"/>
      <c r="H110" s="412"/>
      <c r="I110" s="412"/>
      <c r="J110" s="413">
        <v>3600</v>
      </c>
      <c r="M110" s="233"/>
    </row>
    <row r="111" spans="1:10" s="17" customFormat="1" ht="12.75">
      <c r="A111" s="113">
        <v>371</v>
      </c>
      <c r="B111" s="384" t="s">
        <v>534</v>
      </c>
      <c r="C111" s="112" t="s">
        <v>596</v>
      </c>
      <c r="D111" s="555">
        <v>10</v>
      </c>
      <c r="E111" s="419">
        <v>1100</v>
      </c>
      <c r="F111" s="410">
        <f>+D111*E111</f>
        <v>11000</v>
      </c>
      <c r="G111" s="410">
        <f t="shared" si="2"/>
        <v>11000</v>
      </c>
      <c r="H111" s="410"/>
      <c r="I111" s="410"/>
      <c r="J111" s="411">
        <v>11000</v>
      </c>
    </row>
    <row r="112" spans="1:10" s="17" customFormat="1" ht="12.75">
      <c r="A112" s="113">
        <v>371</v>
      </c>
      <c r="B112" s="384" t="s">
        <v>597</v>
      </c>
      <c r="C112" s="112" t="s">
        <v>598</v>
      </c>
      <c r="D112" s="555">
        <v>2</v>
      </c>
      <c r="E112" s="419">
        <v>2400</v>
      </c>
      <c r="F112" s="410">
        <f>+D112*E112</f>
        <v>4800</v>
      </c>
      <c r="G112" s="410">
        <f t="shared" si="2"/>
        <v>4800</v>
      </c>
      <c r="H112" s="410"/>
      <c r="I112" s="410"/>
      <c r="J112" s="411">
        <v>4800</v>
      </c>
    </row>
    <row r="113" spans="1:10" s="17" customFormat="1" ht="12.75">
      <c r="A113" s="113">
        <v>371</v>
      </c>
      <c r="B113" s="384" t="s">
        <v>534</v>
      </c>
      <c r="C113" s="112" t="s">
        <v>599</v>
      </c>
      <c r="D113" s="555">
        <v>10</v>
      </c>
      <c r="E113" s="419">
        <v>280</v>
      </c>
      <c r="F113" s="410">
        <f>+D113*E113</f>
        <v>2800</v>
      </c>
      <c r="G113" s="410">
        <f t="shared" si="2"/>
        <v>2800</v>
      </c>
      <c r="H113" s="410"/>
      <c r="I113" s="410"/>
      <c r="J113" s="411">
        <v>2800</v>
      </c>
    </row>
    <row r="114" spans="1:13" s="17" customFormat="1" ht="12.75">
      <c r="A114" s="18" t="s">
        <v>600</v>
      </c>
      <c r="B114" s="125"/>
      <c r="C114" s="16"/>
      <c r="D114" s="438"/>
      <c r="E114" s="439"/>
      <c r="F114" s="412">
        <f>SUM(F111:F113)</f>
        <v>18600</v>
      </c>
      <c r="G114" s="412"/>
      <c r="H114" s="412"/>
      <c r="I114" s="412"/>
      <c r="J114" s="413">
        <v>18600</v>
      </c>
      <c r="M114" s="331"/>
    </row>
    <row r="115" spans="1:13" s="17" customFormat="1" ht="12.75">
      <c r="A115" s="113">
        <v>372</v>
      </c>
      <c r="B115" s="384" t="s">
        <v>601</v>
      </c>
      <c r="C115" s="112" t="s">
        <v>602</v>
      </c>
      <c r="D115" s="427">
        <v>400</v>
      </c>
      <c r="E115" s="419">
        <v>280</v>
      </c>
      <c r="F115" s="410">
        <f>+D115*E115</f>
        <v>112000</v>
      </c>
      <c r="G115" s="410">
        <f t="shared" si="2"/>
        <v>112000</v>
      </c>
      <c r="H115" s="410"/>
      <c r="I115" s="410"/>
      <c r="J115" s="411">
        <v>112000</v>
      </c>
      <c r="M115" s="333"/>
    </row>
    <row r="116" spans="1:10" s="20" customFormat="1" ht="12.75">
      <c r="A116" s="113">
        <v>372</v>
      </c>
      <c r="B116" s="384" t="s">
        <v>541</v>
      </c>
      <c r="C116" s="112" t="s">
        <v>603</v>
      </c>
      <c r="D116" s="572">
        <v>25</v>
      </c>
      <c r="E116" s="410">
        <v>900</v>
      </c>
      <c r="F116" s="410">
        <f>+D116*E116</f>
        <v>22500</v>
      </c>
      <c r="G116" s="410">
        <f t="shared" si="2"/>
        <v>22500</v>
      </c>
      <c r="H116" s="410"/>
      <c r="I116" s="410"/>
      <c r="J116" s="411">
        <v>22500</v>
      </c>
    </row>
    <row r="117" spans="1:13" s="17" customFormat="1" ht="12.75">
      <c r="A117" s="18" t="s">
        <v>604</v>
      </c>
      <c r="B117" s="125"/>
      <c r="C117" s="16"/>
      <c r="D117" s="438"/>
      <c r="E117" s="439"/>
      <c r="F117" s="412">
        <f>SUM(F115:F116)</f>
        <v>134500</v>
      </c>
      <c r="G117" s="412"/>
      <c r="H117" s="412"/>
      <c r="I117" s="412"/>
      <c r="J117" s="413">
        <v>134500</v>
      </c>
      <c r="M117" s="331"/>
    </row>
    <row r="118" spans="1:13" s="17" customFormat="1" ht="12.75">
      <c r="A118" s="113">
        <v>379</v>
      </c>
      <c r="B118" s="384" t="s">
        <v>605</v>
      </c>
      <c r="C118" s="112" t="s">
        <v>606</v>
      </c>
      <c r="D118" s="427">
        <v>80899</v>
      </c>
      <c r="E118" s="419">
        <v>0.51</v>
      </c>
      <c r="F118" s="410">
        <f>+E118*D118</f>
        <v>41258.49</v>
      </c>
      <c r="G118" s="410">
        <f t="shared" si="2"/>
        <v>41258.49</v>
      </c>
      <c r="H118" s="410"/>
      <c r="I118" s="410"/>
      <c r="J118" s="411">
        <v>41258.49</v>
      </c>
      <c r="M118" s="333"/>
    </row>
    <row r="119" spans="1:13" s="17" customFormat="1" ht="12.75">
      <c r="A119" s="113">
        <v>379</v>
      </c>
      <c r="B119" s="384" t="s">
        <v>605</v>
      </c>
      <c r="C119" s="112" t="s">
        <v>607</v>
      </c>
      <c r="D119" s="427">
        <v>80401</v>
      </c>
      <c r="E119" s="410">
        <v>0.59</v>
      </c>
      <c r="F119" s="410">
        <f>+E119*D119</f>
        <v>47436.59</v>
      </c>
      <c r="G119" s="410">
        <f t="shared" si="2"/>
        <v>47436.59</v>
      </c>
      <c r="H119" s="410"/>
      <c r="I119" s="410"/>
      <c r="J119" s="411">
        <v>47436.59</v>
      </c>
      <c r="M119" s="330"/>
    </row>
    <row r="120" spans="1:13" s="17" customFormat="1" ht="12.75">
      <c r="A120" s="18" t="s">
        <v>608</v>
      </c>
      <c r="B120" s="125"/>
      <c r="C120" s="16"/>
      <c r="D120" s="436"/>
      <c r="E120" s="437"/>
      <c r="F120" s="412">
        <f>SUM(F118:F119)</f>
        <v>88695.07999999999</v>
      </c>
      <c r="G120" s="412"/>
      <c r="H120" s="412"/>
      <c r="I120" s="412"/>
      <c r="J120" s="413">
        <v>88695.08</v>
      </c>
      <c r="M120" s="127"/>
    </row>
    <row r="121" spans="1:10" s="17" customFormat="1" ht="12.75">
      <c r="A121" s="114">
        <v>383</v>
      </c>
      <c r="B121" s="389" t="s">
        <v>534</v>
      </c>
      <c r="C121" s="112" t="s">
        <v>609</v>
      </c>
      <c r="D121" s="573">
        <v>100</v>
      </c>
      <c r="E121" s="410">
        <v>5.625</v>
      </c>
      <c r="F121" s="410">
        <f>+D121*E121</f>
        <v>562.5</v>
      </c>
      <c r="G121" s="410">
        <f t="shared" si="2"/>
        <v>562.5</v>
      </c>
      <c r="H121" s="410"/>
      <c r="I121" s="410"/>
      <c r="J121" s="411">
        <v>562.5</v>
      </c>
    </row>
    <row r="122" spans="1:13" s="17" customFormat="1" ht="12.75">
      <c r="A122" s="19" t="s">
        <v>610</v>
      </c>
      <c r="B122" s="386"/>
      <c r="C122" s="16"/>
      <c r="D122" s="440"/>
      <c r="E122" s="437"/>
      <c r="F122" s="412">
        <f>SUM(F121)</f>
        <v>562.5</v>
      </c>
      <c r="G122" s="412"/>
      <c r="H122" s="412"/>
      <c r="I122" s="412"/>
      <c r="J122" s="413">
        <v>562.5</v>
      </c>
      <c r="M122" s="127"/>
    </row>
    <row r="123" spans="1:13" s="17" customFormat="1" ht="12.75">
      <c r="A123" s="113">
        <v>389</v>
      </c>
      <c r="B123" s="384" t="s">
        <v>534</v>
      </c>
      <c r="C123" s="112" t="s">
        <v>611</v>
      </c>
      <c r="D123" s="427">
        <v>5</v>
      </c>
      <c r="E123" s="435">
        <v>720</v>
      </c>
      <c r="F123" s="403">
        <v>3600</v>
      </c>
      <c r="G123" s="403">
        <f t="shared" si="2"/>
        <v>3600</v>
      </c>
      <c r="H123" s="403"/>
      <c r="I123" s="403"/>
      <c r="J123" s="405">
        <v>3600</v>
      </c>
      <c r="M123" s="36"/>
    </row>
    <row r="124" spans="1:13" s="17" customFormat="1" ht="12.75">
      <c r="A124" s="18" t="s">
        <v>612</v>
      </c>
      <c r="B124" s="125"/>
      <c r="C124" s="16"/>
      <c r="D124" s="436"/>
      <c r="E124" s="437"/>
      <c r="F124" s="412">
        <v>3600</v>
      </c>
      <c r="G124" s="412"/>
      <c r="H124" s="412"/>
      <c r="I124" s="412"/>
      <c r="J124" s="413">
        <v>3600</v>
      </c>
      <c r="M124" s="127"/>
    </row>
    <row r="125" spans="1:13" s="17" customFormat="1" ht="12.75">
      <c r="A125" s="113">
        <v>393</v>
      </c>
      <c r="B125" s="384" t="s">
        <v>541</v>
      </c>
      <c r="C125" s="112" t="s">
        <v>613</v>
      </c>
      <c r="D125" s="427">
        <v>1</v>
      </c>
      <c r="E125" s="435">
        <v>840</v>
      </c>
      <c r="F125" s="403">
        <v>840</v>
      </c>
      <c r="G125" s="403">
        <f t="shared" si="2"/>
        <v>840</v>
      </c>
      <c r="H125" s="403"/>
      <c r="I125" s="403"/>
      <c r="J125" s="405">
        <v>840</v>
      </c>
      <c r="M125" s="36"/>
    </row>
    <row r="126" spans="1:13" s="17" customFormat="1" ht="13.5" thickBot="1">
      <c r="A126" s="120" t="s">
        <v>615</v>
      </c>
      <c r="B126" s="395"/>
      <c r="C126" s="121"/>
      <c r="D126" s="444"/>
      <c r="E126" s="445"/>
      <c r="F126" s="446">
        <v>840</v>
      </c>
      <c r="G126" s="446"/>
      <c r="H126" s="446"/>
      <c r="I126" s="446"/>
      <c r="J126" s="447">
        <v>840</v>
      </c>
      <c r="M126" s="127"/>
    </row>
    <row r="127" spans="1:6" s="167" customFormat="1" ht="19.5" customHeight="1" thickBot="1">
      <c r="A127" s="166"/>
      <c r="B127" s="28"/>
      <c r="C127" s="29"/>
      <c r="D127" s="270"/>
      <c r="E127" s="37"/>
      <c r="F127" s="126"/>
    </row>
    <row r="128" spans="1:17" s="574" customFormat="1" ht="24.75" customHeight="1" thickBot="1">
      <c r="A128" s="815" t="s">
        <v>616</v>
      </c>
      <c r="B128" s="816"/>
      <c r="C128" s="816"/>
      <c r="D128" s="816"/>
      <c r="E128" s="816"/>
      <c r="F128" s="96">
        <f>+F126+F124+F122+F120+F117+F114+F110+F108+F105+F103+F101+F99+F96+F92+F90+F88+F86+F84+F82+F79+F77</f>
        <v>364999.57999999996</v>
      </c>
      <c r="G128" s="96">
        <f>SUM(G76:G126)</f>
        <v>364999.57999999996</v>
      </c>
      <c r="H128" s="96">
        <f>SUM(H76:H126)</f>
        <v>0</v>
      </c>
      <c r="I128" s="96">
        <f>SUM(I76:I126)</f>
        <v>0</v>
      </c>
      <c r="J128" s="96">
        <f>+J126+J124+J122+J120+J117+J114+J110+J108+J105+J103+J101+J99+J96+J92+J90+J88+J86+J84+J82+J79+J77</f>
        <v>364999.58</v>
      </c>
      <c r="K128" s="576"/>
      <c r="L128" s="105"/>
      <c r="M128" s="97"/>
      <c r="N128" s="83"/>
      <c r="O128" s="95"/>
      <c r="P128" s="575"/>
      <c r="Q128" s="562"/>
    </row>
    <row r="129" spans="1:6" s="167" customFormat="1" ht="19.5" customHeight="1" thickBot="1">
      <c r="A129" s="166"/>
      <c r="B129" s="28"/>
      <c r="C129" s="29"/>
      <c r="D129" s="270"/>
      <c r="E129" s="37"/>
      <c r="F129" s="126"/>
    </row>
    <row r="130" spans="1:6" s="167" customFormat="1" ht="13.5" hidden="1" thickBot="1">
      <c r="A130" s="166"/>
      <c r="B130" s="28"/>
      <c r="C130" s="29"/>
      <c r="D130" s="270"/>
      <c r="E130" s="37"/>
      <c r="F130" s="126"/>
    </row>
    <row r="131" spans="1:6" s="167" customFormat="1" ht="13.5" hidden="1" thickBot="1">
      <c r="A131" s="166"/>
      <c r="B131" s="28"/>
      <c r="C131" s="29"/>
      <c r="D131" s="270"/>
      <c r="E131" s="37"/>
      <c r="F131" s="126"/>
    </row>
    <row r="132" spans="1:17" s="295" customFormat="1" ht="30.75" customHeight="1" thickBot="1">
      <c r="A132" s="251" t="s">
        <v>617</v>
      </c>
      <c r="B132" s="149"/>
      <c r="C132" s="293"/>
      <c r="D132" s="294"/>
      <c r="E132" s="334"/>
      <c r="F132" s="30"/>
      <c r="G132" s="335"/>
      <c r="H132" s="335"/>
      <c r="I132" s="335"/>
      <c r="J132" s="335"/>
      <c r="K132" s="233"/>
      <c r="M132" s="233"/>
      <c r="N132" s="291"/>
      <c r="O132" s="95"/>
      <c r="P132" s="95"/>
      <c r="Q132" s="233"/>
    </row>
    <row r="133" spans="1:10" s="20" customFormat="1" ht="12.75">
      <c r="A133" s="467">
        <v>433</v>
      </c>
      <c r="B133" s="468" t="s">
        <v>169</v>
      </c>
      <c r="C133" s="469" t="s">
        <v>629</v>
      </c>
      <c r="D133" s="493">
        <v>1</v>
      </c>
      <c r="E133" s="589">
        <v>3205</v>
      </c>
      <c r="F133" s="570">
        <v>3205</v>
      </c>
      <c r="G133" s="570">
        <f aca="true" t="shared" si="3" ref="G133:G139">+F133</f>
        <v>3205</v>
      </c>
      <c r="H133" s="570"/>
      <c r="I133" s="570"/>
      <c r="J133" s="590">
        <v>3205</v>
      </c>
    </row>
    <row r="134" spans="1:10" s="17" customFormat="1" ht="12.75">
      <c r="A134" s="18" t="s">
        <v>630</v>
      </c>
      <c r="B134" s="125"/>
      <c r="C134" s="16"/>
      <c r="D134" s="494"/>
      <c r="E134" s="581"/>
      <c r="F134" s="585">
        <v>3205</v>
      </c>
      <c r="G134" s="585"/>
      <c r="H134" s="585"/>
      <c r="I134" s="585"/>
      <c r="J134" s="582">
        <v>3205</v>
      </c>
    </row>
    <row r="135" spans="1:10" s="20" customFormat="1" ht="12.75">
      <c r="A135" s="113">
        <v>436</v>
      </c>
      <c r="B135" s="384" t="s">
        <v>169</v>
      </c>
      <c r="C135" s="112" t="s">
        <v>642</v>
      </c>
      <c r="D135" s="482">
        <v>1</v>
      </c>
      <c r="E135" s="583">
        <v>1500</v>
      </c>
      <c r="F135" s="579">
        <v>1500</v>
      </c>
      <c r="G135" s="579">
        <f t="shared" si="3"/>
        <v>1500</v>
      </c>
      <c r="H135" s="579"/>
      <c r="I135" s="579"/>
      <c r="J135" s="580">
        <v>1500</v>
      </c>
    </row>
    <row r="136" spans="1:10" s="17" customFormat="1" ht="12.75">
      <c r="A136" s="18" t="s">
        <v>655</v>
      </c>
      <c r="B136" s="125"/>
      <c r="C136" s="16"/>
      <c r="D136" s="494"/>
      <c r="E136" s="571"/>
      <c r="F136" s="585">
        <v>1500</v>
      </c>
      <c r="G136" s="585"/>
      <c r="H136" s="585"/>
      <c r="I136" s="585"/>
      <c r="J136" s="582">
        <v>1500</v>
      </c>
    </row>
    <row r="137" spans="1:10" s="20" customFormat="1" ht="12.75">
      <c r="A137" s="113">
        <v>437</v>
      </c>
      <c r="B137" s="384" t="s">
        <v>169</v>
      </c>
      <c r="C137" s="112" t="s">
        <v>664</v>
      </c>
      <c r="D137" s="482">
        <v>1</v>
      </c>
      <c r="E137" s="584">
        <v>6000</v>
      </c>
      <c r="F137" s="579">
        <v>6000</v>
      </c>
      <c r="G137" s="579">
        <f t="shared" si="3"/>
        <v>6000</v>
      </c>
      <c r="H137" s="579"/>
      <c r="I137" s="579"/>
      <c r="J137" s="580">
        <v>6000</v>
      </c>
    </row>
    <row r="138" spans="1:10" s="17" customFormat="1" ht="12.75">
      <c r="A138" s="18" t="s">
        <v>668</v>
      </c>
      <c r="B138" s="125"/>
      <c r="C138" s="16"/>
      <c r="D138" s="494"/>
      <c r="E138" s="571"/>
      <c r="F138" s="585">
        <v>6000</v>
      </c>
      <c r="G138" s="585"/>
      <c r="H138" s="585"/>
      <c r="I138" s="585"/>
      <c r="J138" s="582">
        <v>6000</v>
      </c>
    </row>
    <row r="139" spans="1:10" s="20" customFormat="1" ht="12.75">
      <c r="A139" s="113">
        <v>439</v>
      </c>
      <c r="B139" s="384" t="s">
        <v>169</v>
      </c>
      <c r="C139" s="112" t="s">
        <v>671</v>
      </c>
      <c r="D139" s="482">
        <v>1</v>
      </c>
      <c r="E139" s="583">
        <v>1800</v>
      </c>
      <c r="F139" s="579">
        <v>1800</v>
      </c>
      <c r="G139" s="579">
        <f t="shared" si="3"/>
        <v>1800</v>
      </c>
      <c r="H139" s="579"/>
      <c r="I139" s="579"/>
      <c r="J139" s="580">
        <v>1800</v>
      </c>
    </row>
    <row r="140" spans="1:10" s="17" customFormat="1" ht="13.5" thickBot="1">
      <c r="A140" s="120" t="s">
        <v>675</v>
      </c>
      <c r="B140" s="395"/>
      <c r="C140" s="121"/>
      <c r="D140" s="496"/>
      <c r="E140" s="586"/>
      <c r="F140" s="587">
        <v>1800</v>
      </c>
      <c r="G140" s="587"/>
      <c r="H140" s="587"/>
      <c r="I140" s="587"/>
      <c r="J140" s="588">
        <v>1800</v>
      </c>
    </row>
    <row r="141" spans="1:10" s="165" customFormat="1" ht="19.5" customHeight="1" thickBot="1">
      <c r="A141" s="176"/>
      <c r="B141" s="177"/>
      <c r="C141" s="178"/>
      <c r="D141" s="285"/>
      <c r="E141" s="180"/>
      <c r="F141" s="181"/>
      <c r="G141" s="181"/>
      <c r="H141" s="181"/>
      <c r="I141" s="181"/>
      <c r="J141" s="181"/>
    </row>
    <row r="142" spans="1:17" s="95" customFormat="1" ht="24.75" customHeight="1" thickBot="1">
      <c r="A142" s="817" t="s">
        <v>682</v>
      </c>
      <c r="B142" s="818"/>
      <c r="C142" s="818"/>
      <c r="D142" s="818"/>
      <c r="E142" s="797"/>
      <c r="F142" s="96">
        <f>+F140+F138+F136+F134</f>
        <v>12505</v>
      </c>
      <c r="G142" s="96">
        <f>SUM(G133:G140)</f>
        <v>12505</v>
      </c>
      <c r="H142" s="96">
        <f>SUM(H133:H140)</f>
        <v>0</v>
      </c>
      <c r="I142" s="96">
        <f>SUM(I133:I140)</f>
        <v>0</v>
      </c>
      <c r="J142" s="96">
        <f>+J140+J138+J136+J134</f>
        <v>12505</v>
      </c>
      <c r="K142" s="108"/>
      <c r="N142" s="94"/>
      <c r="Q142" s="108"/>
    </row>
    <row r="143" spans="1:17" s="95" customFormat="1" ht="19.5" customHeight="1" thickBot="1">
      <c r="A143" s="173"/>
      <c r="B143" s="173"/>
      <c r="C143" s="173"/>
      <c r="D143" s="286"/>
      <c r="E143" s="173"/>
      <c r="F143" s="174"/>
      <c r="G143" s="174"/>
      <c r="H143" s="174"/>
      <c r="I143" s="174"/>
      <c r="J143" s="174"/>
      <c r="K143" s="108"/>
      <c r="N143" s="94"/>
      <c r="Q143" s="108"/>
    </row>
    <row r="144" spans="1:17" s="110" customFormat="1" ht="24.75" customHeight="1" thickBot="1">
      <c r="A144" s="798" t="s">
        <v>74</v>
      </c>
      <c r="B144" s="799"/>
      <c r="C144" s="799"/>
      <c r="D144" s="799"/>
      <c r="E144" s="800"/>
      <c r="F144" s="477">
        <f>+F142+F128+F73</f>
        <v>439547.6295</v>
      </c>
      <c r="G144" s="477">
        <f>+G142+G128+G73</f>
        <v>439547.6294999999</v>
      </c>
      <c r="H144" s="477">
        <f>+H142+H128+H73</f>
        <v>0</v>
      </c>
      <c r="I144" s="477">
        <f>+I142+I128+I73</f>
        <v>0</v>
      </c>
      <c r="J144" s="477">
        <f>+J142+J128+J73</f>
        <v>439547.62950000004</v>
      </c>
      <c r="K144" s="109"/>
      <c r="N144" s="111"/>
      <c r="Q144" s="109"/>
    </row>
    <row r="145" spans="1:6" ht="12.75">
      <c r="A145" s="5"/>
      <c r="B145" s="44"/>
      <c r="C145" s="45"/>
      <c r="D145" s="276"/>
      <c r="E145" s="41"/>
      <c r="F145" s="42"/>
    </row>
    <row r="146" spans="1:6" ht="12.75">
      <c r="A146" s="5"/>
      <c r="B146" s="44"/>
      <c r="C146" s="45"/>
      <c r="D146" s="276"/>
      <c r="E146" s="47"/>
      <c r="F146" s="48"/>
    </row>
    <row r="147" spans="1:6" ht="12.75">
      <c r="A147" s="5"/>
      <c r="B147" s="5"/>
      <c r="C147" s="45"/>
      <c r="D147" s="277"/>
      <c r="E147" s="47"/>
      <c r="F147" s="48"/>
    </row>
    <row r="148" spans="1:6" ht="12.75">
      <c r="A148" s="5"/>
      <c r="B148" s="5"/>
      <c r="C148" s="45"/>
      <c r="D148" s="277"/>
      <c r="E148" s="47"/>
      <c r="F148" s="48"/>
    </row>
    <row r="149" spans="1:6" ht="12.75">
      <c r="A149" s="5"/>
      <c r="B149" s="5"/>
      <c r="C149" s="45"/>
      <c r="D149" s="277"/>
      <c r="E149" s="47"/>
      <c r="F149" s="48"/>
    </row>
    <row r="150" spans="1:6" ht="12.75">
      <c r="A150" s="5"/>
      <c r="B150" s="5"/>
      <c r="C150" s="45"/>
      <c r="D150" s="277"/>
      <c r="E150" s="47"/>
      <c r="F150" s="48"/>
    </row>
    <row r="151" spans="1:6" ht="12.75">
      <c r="A151" s="5"/>
      <c r="B151" s="5"/>
      <c r="C151" s="45"/>
      <c r="D151" s="277"/>
      <c r="E151" s="47"/>
      <c r="F151" s="48"/>
    </row>
    <row r="152" spans="1:6" ht="12.75">
      <c r="A152" s="5"/>
      <c r="B152" s="5"/>
      <c r="C152" s="45"/>
      <c r="D152" s="277"/>
      <c r="E152" s="47"/>
      <c r="F152" s="48"/>
    </row>
    <row r="153" spans="1:6" ht="12.75">
      <c r="A153" s="5"/>
      <c r="B153" s="5"/>
      <c r="C153" s="45"/>
      <c r="D153" s="277"/>
      <c r="E153" s="47"/>
      <c r="F153" s="48"/>
    </row>
    <row r="154" spans="1:6" ht="12.75">
      <c r="A154" s="5"/>
      <c r="B154" s="5"/>
      <c r="C154" s="45"/>
      <c r="D154" s="277"/>
      <c r="E154" s="47"/>
      <c r="F154" s="48"/>
    </row>
    <row r="155" spans="1:6" ht="12.75">
      <c r="A155" s="5"/>
      <c r="B155" s="5"/>
      <c r="C155" s="45"/>
      <c r="D155" s="277"/>
      <c r="E155" s="47"/>
      <c r="F155" s="48"/>
    </row>
    <row r="156" spans="1:6" ht="12.75">
      <c r="A156" s="5"/>
      <c r="B156" s="5"/>
      <c r="C156" s="45"/>
      <c r="D156" s="277"/>
      <c r="E156" s="47"/>
      <c r="F156" s="48"/>
    </row>
    <row r="157" spans="1:6" ht="12.75">
      <c r="A157" s="5"/>
      <c r="B157" s="5"/>
      <c r="C157" s="45"/>
      <c r="D157" s="277"/>
      <c r="E157" s="47"/>
      <c r="F157" s="48"/>
    </row>
    <row r="158" spans="1:6" ht="12.75">
      <c r="A158" s="5"/>
      <c r="B158" s="5"/>
      <c r="C158" s="45"/>
      <c r="D158" s="277"/>
      <c r="E158" s="47"/>
      <c r="F158" s="48"/>
    </row>
    <row r="159" spans="1:6" ht="12.75">
      <c r="A159" s="5"/>
      <c r="B159" s="5"/>
      <c r="C159" s="45"/>
      <c r="D159" s="277"/>
      <c r="E159" s="47"/>
      <c r="F159" s="48"/>
    </row>
    <row r="160" spans="1:6" ht="12.75">
      <c r="A160" s="5"/>
      <c r="B160" s="5"/>
      <c r="C160" s="45"/>
      <c r="D160" s="277"/>
      <c r="E160" s="47"/>
      <c r="F160" s="48"/>
    </row>
    <row r="161" spans="1:6" ht="12.75">
      <c r="A161" s="5"/>
      <c r="B161" s="5"/>
      <c r="C161" s="45"/>
      <c r="D161" s="277"/>
      <c r="E161" s="47"/>
      <c r="F161" s="48"/>
    </row>
    <row r="162" spans="1:6" ht="12.75">
      <c r="A162" s="5"/>
      <c r="B162" s="5"/>
      <c r="C162" s="45"/>
      <c r="D162" s="277"/>
      <c r="E162" s="47"/>
      <c r="F162" s="48"/>
    </row>
    <row r="163" spans="1:6" ht="12.75">
      <c r="A163" s="5"/>
      <c r="B163" s="5"/>
      <c r="C163" s="45"/>
      <c r="D163" s="277"/>
      <c r="E163" s="47"/>
      <c r="F163" s="48"/>
    </row>
    <row r="164" spans="1:6" ht="12.75">
      <c r="A164" s="5"/>
      <c r="B164" s="5"/>
      <c r="C164" s="45"/>
      <c r="D164" s="277"/>
      <c r="E164" s="47"/>
      <c r="F164" s="48"/>
    </row>
    <row r="165" spans="1:6" ht="12.75">
      <c r="A165" s="5"/>
      <c r="B165" s="5"/>
      <c r="C165" s="45"/>
      <c r="D165" s="277"/>
      <c r="E165" s="47"/>
      <c r="F165" s="48"/>
    </row>
    <row r="166" spans="1:6" ht="12.75">
      <c r="A166" s="5"/>
      <c r="B166" s="5"/>
      <c r="C166" s="45"/>
      <c r="D166" s="277"/>
      <c r="E166" s="47"/>
      <c r="F166" s="48"/>
    </row>
    <row r="167" spans="1:6" ht="12.75">
      <c r="A167" s="5"/>
      <c r="B167" s="5"/>
      <c r="C167" s="45"/>
      <c r="D167" s="277"/>
      <c r="E167" s="47"/>
      <c r="F167" s="48"/>
    </row>
  </sheetData>
  <sheetProtection password="E5C7" sheet="1" objects="1" scenarios="1" selectLockedCells="1" selectUnlockedCells="1"/>
  <mergeCells count="17">
    <mergeCell ref="A128:E128"/>
    <mergeCell ref="A142:E142"/>
    <mergeCell ref="A144:E144"/>
    <mergeCell ref="E7:F7"/>
    <mergeCell ref="I7:J7"/>
    <mergeCell ref="A4:J4"/>
    <mergeCell ref="A73:E73"/>
    <mergeCell ref="A8:B8"/>
    <mergeCell ref="A9:B9"/>
    <mergeCell ref="A1:C1"/>
    <mergeCell ref="A2:C2"/>
    <mergeCell ref="A3:C3"/>
    <mergeCell ref="A7:B7"/>
    <mergeCell ref="E3:F3"/>
    <mergeCell ref="A5:J5"/>
    <mergeCell ref="E6:F6"/>
    <mergeCell ref="I6:J6"/>
  </mergeCells>
  <printOptions/>
  <pageMargins left="0.1968503937007874" right="0.1968503937007874" top="0.3937007874015748" bottom="0.3937007874015748" header="0" footer="0"/>
  <pageSetup horizontalDpi="300" verticalDpi="300" orientation="landscape" paperSize="5" scale="70" r:id="rId1"/>
  <headerFooter alignWithMargins="0">
    <oddFooter>&amp;CPágina &amp;P de &amp;N</oddFooter>
  </headerFooter>
  <rowBreaks count="2" manualBreakCount="2">
    <brk id="96" max="9" man="1"/>
    <brk id="13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Q263"/>
  <sheetViews>
    <sheetView workbookViewId="0" topLeftCell="A1">
      <selection activeCell="C8" sqref="C8"/>
    </sheetView>
  </sheetViews>
  <sheetFormatPr defaultColWidth="29.8515625" defaultRowHeight="12.75"/>
  <cols>
    <col min="1" max="1" width="14.28125" style="13" customWidth="1"/>
    <col min="2" max="2" width="16.8515625" style="13" customWidth="1"/>
    <col min="3" max="3" width="54.57421875" style="14" customWidth="1"/>
    <col min="4" max="4" width="16.57421875" style="278" customWidth="1"/>
    <col min="5" max="5" width="16.57421875" style="211" customWidth="1"/>
    <col min="6" max="6" width="25.7109375" style="15" customWidth="1"/>
    <col min="7" max="7" width="26.8515625" style="5" customWidth="1"/>
    <col min="8" max="8" width="23.7109375" style="5" customWidth="1"/>
    <col min="9" max="9" width="23.140625" style="5" customWidth="1"/>
    <col min="10" max="10" width="28.7109375" style="5" customWidth="1"/>
    <col min="11" max="16384" width="29.8515625" style="5" customWidth="1"/>
  </cols>
  <sheetData>
    <row r="1" spans="1:17" s="58" customFormat="1" ht="12.75" customHeight="1">
      <c r="A1" s="796" t="s">
        <v>139</v>
      </c>
      <c r="B1" s="819"/>
      <c r="C1" s="819"/>
      <c r="D1" s="262"/>
      <c r="E1" s="189"/>
      <c r="F1" s="53"/>
      <c r="G1" s="54"/>
      <c r="H1" s="55"/>
      <c r="I1" s="56"/>
      <c r="J1" s="56"/>
      <c r="K1" s="57"/>
      <c r="N1" s="59"/>
      <c r="Q1" s="57"/>
    </row>
    <row r="2" spans="1:17" s="58" customFormat="1" ht="12.75" customHeight="1">
      <c r="A2" s="796" t="s">
        <v>683</v>
      </c>
      <c r="B2" s="796"/>
      <c r="C2" s="796"/>
      <c r="D2" s="263"/>
      <c r="E2" s="189"/>
      <c r="F2" s="53"/>
      <c r="G2" s="54"/>
      <c r="H2" s="55"/>
      <c r="I2" s="56"/>
      <c r="J2" s="56"/>
      <c r="K2" s="57"/>
      <c r="N2" s="59"/>
      <c r="Q2" s="57"/>
    </row>
    <row r="3" spans="1:17" s="58" customFormat="1" ht="12.75" customHeight="1" thickBot="1">
      <c r="A3" s="820" t="s">
        <v>140</v>
      </c>
      <c r="B3" s="820"/>
      <c r="C3" s="820"/>
      <c r="D3" s="262"/>
      <c r="E3" s="846"/>
      <c r="F3" s="846"/>
      <c r="G3" s="54"/>
      <c r="H3" s="55"/>
      <c r="I3" s="56"/>
      <c r="J3" s="56"/>
      <c r="K3" s="57"/>
      <c r="N3" s="59"/>
      <c r="Q3" s="57"/>
    </row>
    <row r="4" spans="1:17" s="63" customFormat="1" ht="27.75" customHeight="1" thickBot="1">
      <c r="A4" s="827" t="s">
        <v>684</v>
      </c>
      <c r="B4" s="828"/>
      <c r="C4" s="828"/>
      <c r="D4" s="828"/>
      <c r="E4" s="828"/>
      <c r="F4" s="828"/>
      <c r="G4" s="828"/>
      <c r="H4" s="828"/>
      <c r="I4" s="828"/>
      <c r="J4" s="829"/>
      <c r="K4" s="62"/>
      <c r="N4" s="64"/>
      <c r="Q4" s="62"/>
    </row>
    <row r="5" spans="1:17" s="63" customFormat="1" ht="24.75" customHeight="1">
      <c r="A5" s="830" t="s">
        <v>685</v>
      </c>
      <c r="B5" s="831"/>
      <c r="C5" s="831"/>
      <c r="D5" s="831"/>
      <c r="E5" s="831"/>
      <c r="F5" s="831"/>
      <c r="G5" s="831"/>
      <c r="H5" s="831"/>
      <c r="I5" s="831"/>
      <c r="J5" s="831"/>
      <c r="K5" s="62"/>
      <c r="N5" s="64"/>
      <c r="Q5" s="62"/>
    </row>
    <row r="6" spans="1:17" s="295" customFormat="1" ht="12.75" customHeight="1">
      <c r="A6" s="61" t="s">
        <v>686</v>
      </c>
      <c r="B6" s="61"/>
      <c r="C6" s="70"/>
      <c r="D6" s="367"/>
      <c r="E6" s="867"/>
      <c r="F6" s="867"/>
      <c r="G6" s="316"/>
      <c r="H6" s="317"/>
      <c r="I6" s="870" t="s">
        <v>687</v>
      </c>
      <c r="J6" s="870"/>
      <c r="K6" s="318"/>
      <c r="N6" s="313"/>
      <c r="O6" s="319"/>
      <c r="Q6" s="318"/>
    </row>
    <row r="7" spans="1:17" s="295" customFormat="1" ht="12.75" customHeight="1">
      <c r="A7" s="834" t="s">
        <v>141</v>
      </c>
      <c r="B7" s="834"/>
      <c r="C7" s="70"/>
      <c r="D7" s="367"/>
      <c r="E7" s="868"/>
      <c r="F7" s="868"/>
      <c r="G7" s="316"/>
      <c r="H7" s="317"/>
      <c r="I7" s="869" t="s">
        <v>813</v>
      </c>
      <c r="J7" s="869"/>
      <c r="K7" s="320"/>
      <c r="N7" s="313"/>
      <c r="Q7" s="320"/>
    </row>
    <row r="8" spans="1:17" s="295" customFormat="1" ht="12.75" customHeight="1">
      <c r="A8" s="822" t="s">
        <v>688</v>
      </c>
      <c r="B8" s="822"/>
      <c r="C8" s="69"/>
      <c r="D8" s="367"/>
      <c r="E8" s="368"/>
      <c r="F8" s="336"/>
      <c r="G8" s="316"/>
      <c r="H8" s="317"/>
      <c r="I8" s="337"/>
      <c r="J8" s="337"/>
      <c r="K8" s="324"/>
      <c r="N8" s="313"/>
      <c r="Q8" s="324"/>
    </row>
    <row r="9" spans="1:17" s="295" customFormat="1" ht="13.5" customHeight="1">
      <c r="A9" s="822" t="s">
        <v>142</v>
      </c>
      <c r="B9" s="822"/>
      <c r="C9" s="70"/>
      <c r="D9" s="367"/>
      <c r="E9" s="368"/>
      <c r="F9" s="336"/>
      <c r="G9" s="316"/>
      <c r="H9" s="317"/>
      <c r="I9" s="337"/>
      <c r="J9" s="337"/>
      <c r="K9" s="324"/>
      <c r="N9" s="313"/>
      <c r="Q9" s="324"/>
    </row>
    <row r="10" spans="1:17" s="295" customFormat="1" ht="16.5" customHeight="1" thickBot="1">
      <c r="A10" s="70"/>
      <c r="B10" s="70"/>
      <c r="C10" s="69"/>
      <c r="D10" s="367"/>
      <c r="E10" s="368"/>
      <c r="F10" s="336"/>
      <c r="G10" s="316"/>
      <c r="H10" s="317"/>
      <c r="I10" s="337"/>
      <c r="J10" s="337"/>
      <c r="K10" s="324"/>
      <c r="N10" s="313"/>
      <c r="Q10" s="324"/>
    </row>
    <row r="11" spans="1:10" s="167" customFormat="1" ht="39" customHeight="1" thickBot="1">
      <c r="A11" s="71" t="s">
        <v>143</v>
      </c>
      <c r="B11" s="71" t="s">
        <v>144</v>
      </c>
      <c r="C11" s="71" t="s">
        <v>145</v>
      </c>
      <c r="D11" s="284" t="s">
        <v>690</v>
      </c>
      <c r="E11" s="195" t="s">
        <v>691</v>
      </c>
      <c r="F11" s="72" t="s">
        <v>692</v>
      </c>
      <c r="G11" s="73" t="s">
        <v>693</v>
      </c>
      <c r="H11" s="73" t="s">
        <v>694</v>
      </c>
      <c r="I11" s="73" t="s">
        <v>695</v>
      </c>
      <c r="J11" s="73" t="s">
        <v>9</v>
      </c>
    </row>
    <row r="12" spans="1:17" s="243" customFormat="1" ht="36" customHeight="1" thickBot="1">
      <c r="A12" s="591" t="s">
        <v>146</v>
      </c>
      <c r="B12" s="592"/>
      <c r="C12" s="592"/>
      <c r="D12" s="593"/>
      <c r="E12" s="594"/>
      <c r="F12" s="592"/>
      <c r="G12" s="592"/>
      <c r="H12" s="592"/>
      <c r="I12" s="592"/>
      <c r="J12" s="592"/>
      <c r="K12" s="244"/>
      <c r="M12" s="289"/>
      <c r="N12" s="290"/>
      <c r="Q12" s="244"/>
    </row>
    <row r="13" spans="1:17" s="230" customFormat="1" ht="12.75">
      <c r="A13" s="98">
        <v>211</v>
      </c>
      <c r="B13" s="79" t="s">
        <v>147</v>
      </c>
      <c r="C13" s="80" t="s">
        <v>148</v>
      </c>
      <c r="D13" s="426">
        <v>16</v>
      </c>
      <c r="E13" s="397">
        <v>83.375</v>
      </c>
      <c r="F13" s="479">
        <v>1334</v>
      </c>
      <c r="G13" s="479">
        <f aca="true" t="shared" si="0" ref="G13:G41">+F13</f>
        <v>1334</v>
      </c>
      <c r="H13" s="399"/>
      <c r="I13" s="399"/>
      <c r="J13" s="480">
        <v>1334</v>
      </c>
      <c r="N13" s="291"/>
      <c r="O13" s="292"/>
      <c r="P13" s="246"/>
      <c r="Q13" s="237"/>
    </row>
    <row r="14" spans="1:10" s="167" customFormat="1" ht="12.75">
      <c r="A14" s="113">
        <v>211</v>
      </c>
      <c r="B14" s="384" t="s">
        <v>147</v>
      </c>
      <c r="C14" s="112" t="s">
        <v>149</v>
      </c>
      <c r="D14" s="427">
        <v>20</v>
      </c>
      <c r="E14" s="410">
        <v>55.2</v>
      </c>
      <c r="F14" s="403">
        <v>1104</v>
      </c>
      <c r="G14" s="602">
        <f t="shared" si="0"/>
        <v>1104</v>
      </c>
      <c r="H14" s="603"/>
      <c r="I14" s="603"/>
      <c r="J14" s="514">
        <v>1104</v>
      </c>
    </row>
    <row r="15" spans="1:10" s="167" customFormat="1" ht="12.75">
      <c r="A15" s="113">
        <v>211</v>
      </c>
      <c r="B15" s="384" t="s">
        <v>147</v>
      </c>
      <c r="C15" s="112" t="s">
        <v>150</v>
      </c>
      <c r="D15" s="427">
        <v>40</v>
      </c>
      <c r="E15" s="410">
        <v>2.875</v>
      </c>
      <c r="F15" s="403">
        <v>115</v>
      </c>
      <c r="G15" s="602">
        <f t="shared" si="0"/>
        <v>115</v>
      </c>
      <c r="H15" s="603"/>
      <c r="I15" s="603"/>
      <c r="J15" s="514">
        <v>115</v>
      </c>
    </row>
    <row r="16" spans="1:10" s="167" customFormat="1" ht="12.75">
      <c r="A16" s="113">
        <v>211</v>
      </c>
      <c r="B16" s="384" t="s">
        <v>155</v>
      </c>
      <c r="C16" s="112" t="s">
        <v>156</v>
      </c>
      <c r="D16" s="427">
        <v>24</v>
      </c>
      <c r="E16" s="410">
        <v>6.325</v>
      </c>
      <c r="F16" s="403">
        <v>151.8</v>
      </c>
      <c r="G16" s="602">
        <f t="shared" si="0"/>
        <v>151.8</v>
      </c>
      <c r="H16" s="603"/>
      <c r="I16" s="603"/>
      <c r="J16" s="514">
        <v>151.8</v>
      </c>
    </row>
    <row r="17" spans="1:10" s="167" customFormat="1" ht="12.75">
      <c r="A17" s="114">
        <v>211</v>
      </c>
      <c r="B17" s="384" t="s">
        <v>155</v>
      </c>
      <c r="C17" s="112" t="s">
        <v>158</v>
      </c>
      <c r="D17" s="427">
        <v>24</v>
      </c>
      <c r="E17" s="410">
        <v>8.05</v>
      </c>
      <c r="F17" s="403">
        <v>193.2</v>
      </c>
      <c r="G17" s="602">
        <f t="shared" si="0"/>
        <v>193.2</v>
      </c>
      <c r="H17" s="603"/>
      <c r="I17" s="603"/>
      <c r="J17" s="514">
        <v>193.2</v>
      </c>
    </row>
    <row r="18" spans="1:10" s="167" customFormat="1" ht="12.75">
      <c r="A18" s="113">
        <v>211</v>
      </c>
      <c r="B18" s="384" t="s">
        <v>159</v>
      </c>
      <c r="C18" s="112" t="s">
        <v>160</v>
      </c>
      <c r="D18" s="427">
        <v>69</v>
      </c>
      <c r="E18" s="410">
        <v>14.95</v>
      </c>
      <c r="F18" s="403">
        <v>1031.55</v>
      </c>
      <c r="G18" s="602">
        <f t="shared" si="0"/>
        <v>1031.55</v>
      </c>
      <c r="H18" s="603"/>
      <c r="I18" s="603"/>
      <c r="J18" s="514">
        <v>1031.55</v>
      </c>
    </row>
    <row r="19" spans="1:10" s="167" customFormat="1" ht="12.75">
      <c r="A19" s="113">
        <v>211</v>
      </c>
      <c r="B19" s="384" t="s">
        <v>161</v>
      </c>
      <c r="C19" s="112" t="s">
        <v>162</v>
      </c>
      <c r="D19" s="427">
        <v>12</v>
      </c>
      <c r="E19" s="410">
        <v>172.5</v>
      </c>
      <c r="F19" s="403">
        <v>2070</v>
      </c>
      <c r="G19" s="602">
        <f t="shared" si="0"/>
        <v>2070</v>
      </c>
      <c r="H19" s="603"/>
      <c r="I19" s="603"/>
      <c r="J19" s="514">
        <v>2070</v>
      </c>
    </row>
    <row r="20" spans="1:10" s="165" customFormat="1" ht="12.75">
      <c r="A20" s="19" t="s">
        <v>165</v>
      </c>
      <c r="B20" s="386"/>
      <c r="C20" s="16"/>
      <c r="D20" s="428"/>
      <c r="E20" s="412"/>
      <c r="F20" s="407">
        <v>5999.55</v>
      </c>
      <c r="G20" s="604"/>
      <c r="H20" s="605"/>
      <c r="I20" s="605"/>
      <c r="J20" s="517">
        <v>5999.55</v>
      </c>
    </row>
    <row r="21" spans="1:10" s="167" customFormat="1" ht="12.75">
      <c r="A21" s="113">
        <v>222</v>
      </c>
      <c r="B21" s="384" t="s">
        <v>169</v>
      </c>
      <c r="C21" s="112" t="s">
        <v>173</v>
      </c>
      <c r="D21" s="427">
        <v>18</v>
      </c>
      <c r="E21" s="410">
        <v>419.75</v>
      </c>
      <c r="F21" s="410">
        <v>7555.5</v>
      </c>
      <c r="G21" s="602">
        <f t="shared" si="0"/>
        <v>7555.5</v>
      </c>
      <c r="H21" s="603"/>
      <c r="I21" s="603"/>
      <c r="J21" s="514">
        <v>7555.5</v>
      </c>
    </row>
    <row r="22" spans="1:10" s="167" customFormat="1" ht="12.75">
      <c r="A22" s="113">
        <v>222</v>
      </c>
      <c r="B22" s="384" t="s">
        <v>169</v>
      </c>
      <c r="C22" s="112" t="s">
        <v>174</v>
      </c>
      <c r="D22" s="427">
        <v>18</v>
      </c>
      <c r="E22" s="410">
        <v>189.75</v>
      </c>
      <c r="F22" s="410">
        <v>3415.5</v>
      </c>
      <c r="G22" s="602">
        <f t="shared" si="0"/>
        <v>3415.5</v>
      </c>
      <c r="H22" s="603"/>
      <c r="I22" s="603"/>
      <c r="J22" s="514">
        <v>3415.5</v>
      </c>
    </row>
    <row r="23" spans="1:10" s="167" customFormat="1" ht="12.75">
      <c r="A23" s="113">
        <v>222</v>
      </c>
      <c r="B23" s="384" t="s">
        <v>175</v>
      </c>
      <c r="C23" s="112" t="s">
        <v>176</v>
      </c>
      <c r="D23" s="427">
        <v>6</v>
      </c>
      <c r="E23" s="410">
        <v>414</v>
      </c>
      <c r="F23" s="410">
        <v>2484</v>
      </c>
      <c r="G23" s="602">
        <f t="shared" si="0"/>
        <v>2484</v>
      </c>
      <c r="H23" s="603"/>
      <c r="I23" s="603"/>
      <c r="J23" s="514">
        <v>2484</v>
      </c>
    </row>
    <row r="24" spans="1:10" s="167" customFormat="1" ht="12.75">
      <c r="A24" s="113">
        <v>222</v>
      </c>
      <c r="B24" s="384" t="s">
        <v>175</v>
      </c>
      <c r="C24" s="112" t="s">
        <v>177</v>
      </c>
      <c r="D24" s="427">
        <v>18</v>
      </c>
      <c r="E24" s="410">
        <v>115</v>
      </c>
      <c r="F24" s="410">
        <v>2070</v>
      </c>
      <c r="G24" s="602">
        <f t="shared" si="0"/>
        <v>2070</v>
      </c>
      <c r="H24" s="603"/>
      <c r="I24" s="603"/>
      <c r="J24" s="514">
        <v>2070</v>
      </c>
    </row>
    <row r="25" spans="1:10" s="167" customFormat="1" ht="12.75">
      <c r="A25" s="113">
        <v>222</v>
      </c>
      <c r="B25" s="384" t="s">
        <v>169</v>
      </c>
      <c r="C25" s="112" t="s">
        <v>178</v>
      </c>
      <c r="D25" s="427">
        <v>18</v>
      </c>
      <c r="E25" s="410">
        <v>86.25</v>
      </c>
      <c r="F25" s="410">
        <v>1552.5</v>
      </c>
      <c r="G25" s="602">
        <f t="shared" si="0"/>
        <v>1552.5</v>
      </c>
      <c r="H25" s="603"/>
      <c r="I25" s="603"/>
      <c r="J25" s="514">
        <v>1552.5</v>
      </c>
    </row>
    <row r="26" spans="1:10" s="167" customFormat="1" ht="12.75">
      <c r="A26" s="113">
        <v>222</v>
      </c>
      <c r="B26" s="384" t="s">
        <v>169</v>
      </c>
      <c r="C26" s="112" t="s">
        <v>179</v>
      </c>
      <c r="D26" s="427">
        <v>18</v>
      </c>
      <c r="E26" s="410">
        <v>80.5</v>
      </c>
      <c r="F26" s="410">
        <v>1449</v>
      </c>
      <c r="G26" s="602">
        <f t="shared" si="0"/>
        <v>1449</v>
      </c>
      <c r="H26" s="603"/>
      <c r="I26" s="603"/>
      <c r="J26" s="514">
        <v>1449</v>
      </c>
    </row>
    <row r="27" spans="1:10" s="167" customFormat="1" ht="12.75">
      <c r="A27" s="113">
        <v>222</v>
      </c>
      <c r="B27" s="384" t="s">
        <v>169</v>
      </c>
      <c r="C27" s="112" t="s">
        <v>180</v>
      </c>
      <c r="D27" s="427">
        <v>18</v>
      </c>
      <c r="E27" s="410">
        <v>345</v>
      </c>
      <c r="F27" s="410">
        <v>6210</v>
      </c>
      <c r="G27" s="602">
        <f t="shared" si="0"/>
        <v>6210</v>
      </c>
      <c r="H27" s="603"/>
      <c r="I27" s="603"/>
      <c r="J27" s="514">
        <v>6210</v>
      </c>
    </row>
    <row r="28" spans="1:10" s="167" customFormat="1" ht="12.75">
      <c r="A28" s="113">
        <v>222</v>
      </c>
      <c r="B28" s="384" t="s">
        <v>169</v>
      </c>
      <c r="C28" s="112" t="s">
        <v>181</v>
      </c>
      <c r="D28" s="427">
        <v>18</v>
      </c>
      <c r="E28" s="410">
        <v>172.5</v>
      </c>
      <c r="F28" s="410">
        <v>3105</v>
      </c>
      <c r="G28" s="602">
        <f t="shared" si="0"/>
        <v>3105</v>
      </c>
      <c r="H28" s="603"/>
      <c r="I28" s="603"/>
      <c r="J28" s="514">
        <v>3105</v>
      </c>
    </row>
    <row r="29" spans="1:10" s="167" customFormat="1" ht="12.75">
      <c r="A29" s="113">
        <v>222</v>
      </c>
      <c r="B29" s="384" t="s">
        <v>169</v>
      </c>
      <c r="C29" s="112" t="s">
        <v>182</v>
      </c>
      <c r="D29" s="427">
        <v>18</v>
      </c>
      <c r="E29" s="410">
        <v>28.75</v>
      </c>
      <c r="F29" s="410">
        <v>517.5</v>
      </c>
      <c r="G29" s="602">
        <f t="shared" si="0"/>
        <v>517.5</v>
      </c>
      <c r="H29" s="603"/>
      <c r="I29" s="603"/>
      <c r="J29" s="514">
        <v>517.5</v>
      </c>
    </row>
    <row r="30" spans="1:10" s="167" customFormat="1" ht="12.75">
      <c r="A30" s="113">
        <v>222</v>
      </c>
      <c r="B30" s="384" t="s">
        <v>169</v>
      </c>
      <c r="C30" s="112" t="s">
        <v>188</v>
      </c>
      <c r="D30" s="427">
        <v>10</v>
      </c>
      <c r="E30" s="410">
        <v>69</v>
      </c>
      <c r="F30" s="410">
        <v>690</v>
      </c>
      <c r="G30" s="602">
        <f t="shared" si="0"/>
        <v>690</v>
      </c>
      <c r="H30" s="603"/>
      <c r="I30" s="603"/>
      <c r="J30" s="514">
        <v>690</v>
      </c>
    </row>
    <row r="31" spans="1:10" s="167" customFormat="1" ht="12.75">
      <c r="A31" s="113">
        <v>222</v>
      </c>
      <c r="B31" s="384" t="s">
        <v>169</v>
      </c>
      <c r="C31" s="112" t="s">
        <v>191</v>
      </c>
      <c r="D31" s="427">
        <v>10</v>
      </c>
      <c r="E31" s="410">
        <v>74.75</v>
      </c>
      <c r="F31" s="410">
        <v>747.5</v>
      </c>
      <c r="G31" s="602">
        <f t="shared" si="0"/>
        <v>747.5</v>
      </c>
      <c r="H31" s="603"/>
      <c r="I31" s="603"/>
      <c r="J31" s="514">
        <v>747.5</v>
      </c>
    </row>
    <row r="32" spans="1:10" s="167" customFormat="1" ht="12.75">
      <c r="A32" s="113">
        <v>222</v>
      </c>
      <c r="B32" s="384" t="s">
        <v>169</v>
      </c>
      <c r="C32" s="112" t="s">
        <v>192</v>
      </c>
      <c r="D32" s="427">
        <v>18</v>
      </c>
      <c r="E32" s="410">
        <v>80.5</v>
      </c>
      <c r="F32" s="410">
        <v>1449</v>
      </c>
      <c r="G32" s="602">
        <f t="shared" si="0"/>
        <v>1449</v>
      </c>
      <c r="H32" s="603"/>
      <c r="I32" s="603"/>
      <c r="J32" s="514">
        <v>1449</v>
      </c>
    </row>
    <row r="33" spans="1:10" s="167" customFormat="1" ht="12.75">
      <c r="A33" s="113">
        <v>222</v>
      </c>
      <c r="B33" s="384" t="s">
        <v>169</v>
      </c>
      <c r="C33" s="112" t="s">
        <v>193</v>
      </c>
      <c r="D33" s="427">
        <v>18</v>
      </c>
      <c r="E33" s="410">
        <v>69</v>
      </c>
      <c r="F33" s="410">
        <v>1242</v>
      </c>
      <c r="G33" s="602">
        <f t="shared" si="0"/>
        <v>1242</v>
      </c>
      <c r="H33" s="603"/>
      <c r="I33" s="603"/>
      <c r="J33" s="514">
        <v>1242</v>
      </c>
    </row>
    <row r="34" spans="1:10" s="167" customFormat="1" ht="12.75">
      <c r="A34" s="113">
        <v>222</v>
      </c>
      <c r="B34" s="384" t="s">
        <v>169</v>
      </c>
      <c r="C34" s="112" t="s">
        <v>194</v>
      </c>
      <c r="D34" s="427">
        <v>10</v>
      </c>
      <c r="E34" s="410">
        <v>345</v>
      </c>
      <c r="F34" s="410">
        <v>3450</v>
      </c>
      <c r="G34" s="602">
        <f t="shared" si="0"/>
        <v>3450</v>
      </c>
      <c r="H34" s="603"/>
      <c r="I34" s="603"/>
      <c r="J34" s="514">
        <v>3450</v>
      </c>
    </row>
    <row r="35" spans="1:10" s="165" customFormat="1" ht="12.75">
      <c r="A35" s="19" t="s">
        <v>196</v>
      </c>
      <c r="B35" s="386"/>
      <c r="C35" s="16"/>
      <c r="D35" s="428"/>
      <c r="E35" s="412"/>
      <c r="F35" s="407">
        <v>35937.5</v>
      </c>
      <c r="G35" s="604"/>
      <c r="H35" s="605"/>
      <c r="I35" s="605"/>
      <c r="J35" s="517">
        <v>35937.5</v>
      </c>
    </row>
    <row r="36" spans="1:10" s="167" customFormat="1" ht="12.75">
      <c r="A36" s="113">
        <v>231</v>
      </c>
      <c r="B36" s="384" t="s">
        <v>201</v>
      </c>
      <c r="C36" s="112" t="s">
        <v>202</v>
      </c>
      <c r="D36" s="427">
        <v>200</v>
      </c>
      <c r="E36" s="410">
        <v>21.85</v>
      </c>
      <c r="F36" s="403">
        <v>4370</v>
      </c>
      <c r="G36" s="602">
        <f t="shared" si="0"/>
        <v>4370</v>
      </c>
      <c r="H36" s="603"/>
      <c r="I36" s="603"/>
      <c r="J36" s="514">
        <v>4370</v>
      </c>
    </row>
    <row r="37" spans="1:10" s="167" customFormat="1" ht="12.75">
      <c r="A37" s="113">
        <v>231</v>
      </c>
      <c r="B37" s="384" t="s">
        <v>201</v>
      </c>
      <c r="C37" s="112" t="s">
        <v>203</v>
      </c>
      <c r="D37" s="427">
        <v>160</v>
      </c>
      <c r="E37" s="410">
        <v>25.3</v>
      </c>
      <c r="F37" s="403">
        <v>4048</v>
      </c>
      <c r="G37" s="602">
        <f t="shared" si="0"/>
        <v>4048</v>
      </c>
      <c r="H37" s="603"/>
      <c r="I37" s="603"/>
      <c r="J37" s="514">
        <v>4048</v>
      </c>
    </row>
    <row r="38" spans="1:10" s="167" customFormat="1" ht="12.75">
      <c r="A38" s="113">
        <v>231</v>
      </c>
      <c r="B38" s="384" t="s">
        <v>169</v>
      </c>
      <c r="C38" s="112" t="s">
        <v>204</v>
      </c>
      <c r="D38" s="427">
        <v>110</v>
      </c>
      <c r="E38" s="410">
        <v>8.05</v>
      </c>
      <c r="F38" s="403">
        <v>885.5</v>
      </c>
      <c r="G38" s="602">
        <f t="shared" si="0"/>
        <v>885.5</v>
      </c>
      <c r="H38" s="603"/>
      <c r="I38" s="603"/>
      <c r="J38" s="514">
        <v>885.5</v>
      </c>
    </row>
    <row r="39" spans="1:10" s="167" customFormat="1" ht="12" customHeight="1">
      <c r="A39" s="114">
        <v>231</v>
      </c>
      <c r="B39" s="389" t="s">
        <v>206</v>
      </c>
      <c r="C39" s="112" t="s">
        <v>207</v>
      </c>
      <c r="D39" s="427">
        <v>7</v>
      </c>
      <c r="E39" s="410">
        <v>10.7525</v>
      </c>
      <c r="F39" s="403">
        <v>75.2675</v>
      </c>
      <c r="G39" s="602">
        <f t="shared" si="0"/>
        <v>75.2675</v>
      </c>
      <c r="H39" s="603"/>
      <c r="I39" s="603"/>
      <c r="J39" s="514">
        <v>75.2675</v>
      </c>
    </row>
    <row r="40" spans="1:10" s="165" customFormat="1" ht="12" customHeight="1">
      <c r="A40" s="18" t="s">
        <v>209</v>
      </c>
      <c r="B40" s="125"/>
      <c r="C40" s="16"/>
      <c r="D40" s="428"/>
      <c r="E40" s="412"/>
      <c r="F40" s="412">
        <v>9378.7675</v>
      </c>
      <c r="G40" s="604"/>
      <c r="H40" s="605"/>
      <c r="I40" s="605"/>
      <c r="J40" s="517">
        <v>9378.7675</v>
      </c>
    </row>
    <row r="41" spans="1:10" s="167" customFormat="1" ht="12" customHeight="1">
      <c r="A41" s="113">
        <v>232</v>
      </c>
      <c r="B41" s="384" t="s">
        <v>201</v>
      </c>
      <c r="C41" s="112" t="s">
        <v>211</v>
      </c>
      <c r="D41" s="427">
        <v>3</v>
      </c>
      <c r="E41" s="410">
        <v>138</v>
      </c>
      <c r="F41" s="403">
        <v>414</v>
      </c>
      <c r="G41" s="602">
        <f t="shared" si="0"/>
        <v>414</v>
      </c>
      <c r="H41" s="603"/>
      <c r="I41" s="603"/>
      <c r="J41" s="514">
        <v>414</v>
      </c>
    </row>
    <row r="42" spans="1:10" s="165" customFormat="1" ht="12" customHeight="1">
      <c r="A42" s="19" t="s">
        <v>212</v>
      </c>
      <c r="B42" s="386"/>
      <c r="C42" s="16"/>
      <c r="D42" s="428"/>
      <c r="E42" s="412"/>
      <c r="F42" s="407">
        <v>414</v>
      </c>
      <c r="G42" s="604"/>
      <c r="H42" s="605"/>
      <c r="I42" s="605"/>
      <c r="J42" s="517">
        <v>414</v>
      </c>
    </row>
    <row r="43" spans="1:10" s="167" customFormat="1" ht="12" customHeight="1">
      <c r="A43" s="113">
        <v>233</v>
      </c>
      <c r="B43" s="384" t="s">
        <v>169</v>
      </c>
      <c r="C43" s="112" t="s">
        <v>218</v>
      </c>
      <c r="D43" s="427">
        <v>7000</v>
      </c>
      <c r="E43" s="410">
        <v>1.955</v>
      </c>
      <c r="F43" s="403">
        <v>13685</v>
      </c>
      <c r="G43" s="602">
        <f aca="true" t="shared" si="1" ref="G43:G71">+F43</f>
        <v>13685</v>
      </c>
      <c r="H43" s="603"/>
      <c r="I43" s="603"/>
      <c r="J43" s="514">
        <v>13685</v>
      </c>
    </row>
    <row r="44" spans="1:10" s="167" customFormat="1" ht="12" customHeight="1">
      <c r="A44" s="113">
        <v>233</v>
      </c>
      <c r="B44" s="384" t="s">
        <v>169</v>
      </c>
      <c r="C44" s="112" t="s">
        <v>220</v>
      </c>
      <c r="D44" s="427">
        <v>3000</v>
      </c>
      <c r="E44" s="410">
        <v>0.644</v>
      </c>
      <c r="F44" s="403">
        <v>1932</v>
      </c>
      <c r="G44" s="602">
        <f t="shared" si="1"/>
        <v>1932</v>
      </c>
      <c r="H44" s="603"/>
      <c r="I44" s="603"/>
      <c r="J44" s="514">
        <v>1932</v>
      </c>
    </row>
    <row r="45" spans="1:10" s="165" customFormat="1" ht="12.75">
      <c r="A45" s="18" t="s">
        <v>228</v>
      </c>
      <c r="B45" s="125"/>
      <c r="C45" s="16"/>
      <c r="D45" s="428"/>
      <c r="E45" s="412"/>
      <c r="F45" s="407">
        <v>15617</v>
      </c>
      <c r="G45" s="604"/>
      <c r="H45" s="605"/>
      <c r="I45" s="605"/>
      <c r="J45" s="517">
        <v>15617</v>
      </c>
    </row>
    <row r="46" spans="1:10" s="167" customFormat="1" ht="12.75">
      <c r="A46" s="113">
        <v>234</v>
      </c>
      <c r="B46" s="384" t="s">
        <v>233</v>
      </c>
      <c r="C46" s="112" t="s">
        <v>234</v>
      </c>
      <c r="D46" s="427">
        <v>300</v>
      </c>
      <c r="E46" s="410">
        <v>1.495</v>
      </c>
      <c r="F46" s="403">
        <v>448.5</v>
      </c>
      <c r="G46" s="602">
        <f t="shared" si="1"/>
        <v>448.5</v>
      </c>
      <c r="H46" s="603"/>
      <c r="I46" s="603"/>
      <c r="J46" s="514">
        <v>448.5</v>
      </c>
    </row>
    <row r="47" spans="1:10" s="167" customFormat="1" ht="12.75">
      <c r="A47" s="113">
        <v>234</v>
      </c>
      <c r="B47" s="384" t="s">
        <v>235</v>
      </c>
      <c r="C47" s="112" t="s">
        <v>236</v>
      </c>
      <c r="D47" s="427">
        <v>24</v>
      </c>
      <c r="E47" s="410">
        <v>5.75</v>
      </c>
      <c r="F47" s="403">
        <v>138</v>
      </c>
      <c r="G47" s="602">
        <f t="shared" si="1"/>
        <v>138</v>
      </c>
      <c r="H47" s="603"/>
      <c r="I47" s="603"/>
      <c r="J47" s="514">
        <v>138</v>
      </c>
    </row>
    <row r="48" spans="1:10" s="167" customFormat="1" ht="12.75">
      <c r="A48" s="113">
        <v>234</v>
      </c>
      <c r="B48" s="384" t="s">
        <v>237</v>
      </c>
      <c r="C48" s="112" t="s">
        <v>238</v>
      </c>
      <c r="D48" s="427">
        <v>24</v>
      </c>
      <c r="E48" s="410">
        <v>3.45</v>
      </c>
      <c r="F48" s="403">
        <v>82.8</v>
      </c>
      <c r="G48" s="602">
        <f t="shared" si="1"/>
        <v>82.8</v>
      </c>
      <c r="H48" s="603"/>
      <c r="I48" s="603"/>
      <c r="J48" s="514">
        <v>82.8</v>
      </c>
    </row>
    <row r="49" spans="1:10" s="167" customFormat="1" ht="12" customHeight="1">
      <c r="A49" s="113">
        <v>234</v>
      </c>
      <c r="B49" s="384" t="s">
        <v>239</v>
      </c>
      <c r="C49" s="112" t="s">
        <v>241</v>
      </c>
      <c r="D49" s="427">
        <v>5</v>
      </c>
      <c r="E49" s="410">
        <v>38.5825</v>
      </c>
      <c r="F49" s="403">
        <v>192.9125</v>
      </c>
      <c r="G49" s="602">
        <f t="shared" si="1"/>
        <v>192.9125</v>
      </c>
      <c r="H49" s="603"/>
      <c r="I49" s="603"/>
      <c r="J49" s="514">
        <v>192.9125</v>
      </c>
    </row>
    <row r="50" spans="1:10" s="167" customFormat="1" ht="12.75">
      <c r="A50" s="113">
        <v>234</v>
      </c>
      <c r="B50" s="389" t="s">
        <v>239</v>
      </c>
      <c r="C50" s="112" t="s">
        <v>242</v>
      </c>
      <c r="D50" s="427">
        <v>5</v>
      </c>
      <c r="E50" s="410">
        <v>105.8</v>
      </c>
      <c r="F50" s="403">
        <v>529</v>
      </c>
      <c r="G50" s="602">
        <f t="shared" si="1"/>
        <v>529</v>
      </c>
      <c r="H50" s="603"/>
      <c r="I50" s="603"/>
      <c r="J50" s="514">
        <v>529</v>
      </c>
    </row>
    <row r="51" spans="1:10" s="167" customFormat="1" ht="12.75">
      <c r="A51" s="113">
        <v>234</v>
      </c>
      <c r="B51" s="389" t="s">
        <v>239</v>
      </c>
      <c r="C51" s="112" t="s">
        <v>243</v>
      </c>
      <c r="D51" s="427">
        <v>5</v>
      </c>
      <c r="E51" s="410">
        <v>96.6</v>
      </c>
      <c r="F51" s="403">
        <v>483</v>
      </c>
      <c r="G51" s="602">
        <f t="shared" si="1"/>
        <v>483</v>
      </c>
      <c r="H51" s="603"/>
      <c r="I51" s="603"/>
      <c r="J51" s="514">
        <v>483</v>
      </c>
    </row>
    <row r="52" spans="1:10" s="167" customFormat="1" ht="12.75">
      <c r="A52" s="113">
        <v>234</v>
      </c>
      <c r="B52" s="389" t="s">
        <v>239</v>
      </c>
      <c r="C52" s="112" t="s">
        <v>244</v>
      </c>
      <c r="D52" s="427">
        <v>5</v>
      </c>
      <c r="E52" s="410">
        <v>79.35</v>
      </c>
      <c r="F52" s="403">
        <v>396.75</v>
      </c>
      <c r="G52" s="602">
        <f t="shared" si="1"/>
        <v>396.75</v>
      </c>
      <c r="H52" s="603"/>
      <c r="I52" s="603"/>
      <c r="J52" s="514">
        <v>396.75</v>
      </c>
    </row>
    <row r="53" spans="1:10" s="167" customFormat="1" ht="12.75">
      <c r="A53" s="113">
        <v>234</v>
      </c>
      <c r="B53" s="384" t="s">
        <v>246</v>
      </c>
      <c r="C53" s="112" t="s">
        <v>247</v>
      </c>
      <c r="D53" s="427">
        <v>6</v>
      </c>
      <c r="E53" s="410">
        <v>35</v>
      </c>
      <c r="F53" s="403">
        <v>210</v>
      </c>
      <c r="G53" s="602">
        <f t="shared" si="1"/>
        <v>210</v>
      </c>
      <c r="H53" s="603"/>
      <c r="I53" s="603"/>
      <c r="J53" s="514">
        <v>210</v>
      </c>
    </row>
    <row r="54" spans="1:10" s="167" customFormat="1" ht="12.75">
      <c r="A54" s="113">
        <v>234</v>
      </c>
      <c r="B54" s="384" t="s">
        <v>248</v>
      </c>
      <c r="C54" s="112" t="s">
        <v>250</v>
      </c>
      <c r="D54" s="427">
        <v>5</v>
      </c>
      <c r="E54" s="410">
        <v>46</v>
      </c>
      <c r="F54" s="403">
        <v>230</v>
      </c>
      <c r="G54" s="602">
        <f t="shared" si="1"/>
        <v>230</v>
      </c>
      <c r="H54" s="603"/>
      <c r="I54" s="603"/>
      <c r="J54" s="514">
        <v>230</v>
      </c>
    </row>
    <row r="55" spans="1:10" s="167" customFormat="1" ht="12.75">
      <c r="A55" s="113">
        <v>234</v>
      </c>
      <c r="B55" s="384" t="s">
        <v>246</v>
      </c>
      <c r="C55" s="112" t="s">
        <v>251</v>
      </c>
      <c r="D55" s="427">
        <v>5</v>
      </c>
      <c r="E55" s="410">
        <v>39</v>
      </c>
      <c r="F55" s="403">
        <v>195</v>
      </c>
      <c r="G55" s="602">
        <f t="shared" si="1"/>
        <v>195</v>
      </c>
      <c r="H55" s="603"/>
      <c r="I55" s="603"/>
      <c r="J55" s="514">
        <v>195</v>
      </c>
    </row>
    <row r="56" spans="1:10" s="165" customFormat="1" ht="12.75">
      <c r="A56" s="18" t="s">
        <v>252</v>
      </c>
      <c r="B56" s="125"/>
      <c r="C56" s="16"/>
      <c r="D56" s="428"/>
      <c r="E56" s="412"/>
      <c r="F56" s="407">
        <v>2905.9625</v>
      </c>
      <c r="G56" s="604"/>
      <c r="H56" s="605"/>
      <c r="I56" s="605"/>
      <c r="J56" s="517">
        <v>2905.9625</v>
      </c>
    </row>
    <row r="57" spans="1:10" s="167" customFormat="1" ht="12.75">
      <c r="A57" s="113">
        <v>235</v>
      </c>
      <c r="B57" s="384" t="s">
        <v>676</v>
      </c>
      <c r="C57" s="112" t="s">
        <v>83</v>
      </c>
      <c r="D57" s="427">
        <v>1</v>
      </c>
      <c r="E57" s="435">
        <v>500</v>
      </c>
      <c r="F57" s="403">
        <v>500</v>
      </c>
      <c r="G57" s="602">
        <f t="shared" si="1"/>
        <v>500</v>
      </c>
      <c r="H57" s="603"/>
      <c r="I57" s="603"/>
      <c r="J57" s="514">
        <v>500</v>
      </c>
    </row>
    <row r="58" spans="1:10" s="167" customFormat="1" ht="12.75">
      <c r="A58" s="113">
        <v>235</v>
      </c>
      <c r="B58" s="384" t="s">
        <v>676</v>
      </c>
      <c r="C58" s="112" t="s">
        <v>84</v>
      </c>
      <c r="D58" s="427">
        <v>365</v>
      </c>
      <c r="E58" s="435">
        <v>2.5</v>
      </c>
      <c r="F58" s="403">
        <v>912.5</v>
      </c>
      <c r="G58" s="602">
        <f t="shared" si="1"/>
        <v>912.5</v>
      </c>
      <c r="H58" s="603"/>
      <c r="I58" s="603"/>
      <c r="J58" s="514">
        <v>912.5</v>
      </c>
    </row>
    <row r="59" spans="1:10" s="165" customFormat="1" ht="12.75">
      <c r="A59" s="18" t="s">
        <v>255</v>
      </c>
      <c r="B59" s="125"/>
      <c r="C59" s="16"/>
      <c r="D59" s="428"/>
      <c r="E59" s="412"/>
      <c r="F59" s="407">
        <v>1412.5</v>
      </c>
      <c r="G59" s="604"/>
      <c r="H59" s="605"/>
      <c r="I59" s="605"/>
      <c r="J59" s="517">
        <v>1412.5</v>
      </c>
    </row>
    <row r="60" spans="1:10" s="167" customFormat="1" ht="12.75">
      <c r="A60" s="113">
        <v>244</v>
      </c>
      <c r="B60" s="384" t="s">
        <v>169</v>
      </c>
      <c r="C60" s="112" t="s">
        <v>257</v>
      </c>
      <c r="D60" s="427">
        <v>13</v>
      </c>
      <c r="E60" s="410">
        <v>805</v>
      </c>
      <c r="F60" s="403">
        <v>10465</v>
      </c>
      <c r="G60" s="602">
        <f t="shared" si="1"/>
        <v>10465</v>
      </c>
      <c r="H60" s="603"/>
      <c r="I60" s="603"/>
      <c r="J60" s="514">
        <v>10465</v>
      </c>
    </row>
    <row r="61" spans="1:10" s="165" customFormat="1" ht="12.75">
      <c r="A61" s="21" t="s">
        <v>259</v>
      </c>
      <c r="B61" s="386"/>
      <c r="C61" s="16"/>
      <c r="D61" s="428"/>
      <c r="E61" s="412"/>
      <c r="F61" s="412">
        <v>10465</v>
      </c>
      <c r="G61" s="604"/>
      <c r="H61" s="605"/>
      <c r="I61" s="605"/>
      <c r="J61" s="517">
        <v>10465</v>
      </c>
    </row>
    <row r="62" spans="1:10" s="167" customFormat="1" ht="12.75">
      <c r="A62" s="115">
        <v>252</v>
      </c>
      <c r="B62" s="390" t="s">
        <v>169</v>
      </c>
      <c r="C62" s="391" t="s">
        <v>716</v>
      </c>
      <c r="D62" s="427">
        <v>5</v>
      </c>
      <c r="E62" s="435">
        <v>108</v>
      </c>
      <c r="F62" s="403">
        <v>540</v>
      </c>
      <c r="G62" s="602">
        <f t="shared" si="1"/>
        <v>540</v>
      </c>
      <c r="H62" s="603"/>
      <c r="I62" s="603"/>
      <c r="J62" s="514">
        <v>540</v>
      </c>
    </row>
    <row r="63" spans="1:10" s="167" customFormat="1" ht="12.75">
      <c r="A63" s="113">
        <v>252</v>
      </c>
      <c r="B63" s="384" t="s">
        <v>169</v>
      </c>
      <c r="C63" s="112" t="s">
        <v>717</v>
      </c>
      <c r="D63" s="427">
        <v>5</v>
      </c>
      <c r="E63" s="410">
        <v>260.4</v>
      </c>
      <c r="F63" s="403">
        <v>1302</v>
      </c>
      <c r="G63" s="602">
        <f t="shared" si="1"/>
        <v>1302</v>
      </c>
      <c r="H63" s="603"/>
      <c r="I63" s="603"/>
      <c r="J63" s="514">
        <v>1302</v>
      </c>
    </row>
    <row r="64" spans="1:10" s="165" customFormat="1" ht="12.75">
      <c r="A64" s="18" t="s">
        <v>136</v>
      </c>
      <c r="B64" s="125"/>
      <c r="C64" s="16"/>
      <c r="D64" s="428"/>
      <c r="E64" s="412"/>
      <c r="F64" s="407">
        <v>1842</v>
      </c>
      <c r="G64" s="604"/>
      <c r="H64" s="605"/>
      <c r="I64" s="605"/>
      <c r="J64" s="517">
        <v>1842</v>
      </c>
    </row>
    <row r="65" spans="1:10" s="167" customFormat="1" ht="12.75">
      <c r="A65" s="113">
        <v>254</v>
      </c>
      <c r="B65" s="384" t="s">
        <v>166</v>
      </c>
      <c r="C65" s="112" t="s">
        <v>265</v>
      </c>
      <c r="D65" s="427">
        <v>10</v>
      </c>
      <c r="E65" s="410">
        <v>25.3</v>
      </c>
      <c r="F65" s="403">
        <v>253</v>
      </c>
      <c r="G65" s="602">
        <f t="shared" si="1"/>
        <v>253</v>
      </c>
      <c r="H65" s="603"/>
      <c r="I65" s="603"/>
      <c r="J65" s="514">
        <v>253</v>
      </c>
    </row>
    <row r="66" spans="1:10" s="165" customFormat="1" ht="12.75">
      <c r="A66" s="18" t="s">
        <v>266</v>
      </c>
      <c r="B66" s="125"/>
      <c r="C66" s="16"/>
      <c r="D66" s="428"/>
      <c r="E66" s="412"/>
      <c r="F66" s="407">
        <v>253</v>
      </c>
      <c r="G66" s="604"/>
      <c r="H66" s="605"/>
      <c r="I66" s="605"/>
      <c r="J66" s="517">
        <v>253</v>
      </c>
    </row>
    <row r="67" spans="1:10" s="167" customFormat="1" ht="12.75">
      <c r="A67" s="113">
        <v>255</v>
      </c>
      <c r="B67" s="384" t="s">
        <v>260</v>
      </c>
      <c r="C67" s="112" t="s">
        <v>268</v>
      </c>
      <c r="D67" s="427">
        <v>25</v>
      </c>
      <c r="E67" s="435">
        <v>90</v>
      </c>
      <c r="F67" s="403">
        <v>2250</v>
      </c>
      <c r="G67" s="602">
        <f t="shared" si="1"/>
        <v>2250</v>
      </c>
      <c r="H67" s="603"/>
      <c r="I67" s="603"/>
      <c r="J67" s="514">
        <v>2250</v>
      </c>
    </row>
    <row r="68" spans="1:10" s="167" customFormat="1" ht="12.75">
      <c r="A68" s="113">
        <v>255</v>
      </c>
      <c r="B68" s="384" t="s">
        <v>260</v>
      </c>
      <c r="C68" s="112" t="s">
        <v>270</v>
      </c>
      <c r="D68" s="427">
        <v>20</v>
      </c>
      <c r="E68" s="435">
        <v>52</v>
      </c>
      <c r="F68" s="403">
        <v>1040</v>
      </c>
      <c r="G68" s="602">
        <f t="shared" si="1"/>
        <v>1040</v>
      </c>
      <c r="H68" s="603"/>
      <c r="I68" s="603"/>
      <c r="J68" s="514">
        <v>1040</v>
      </c>
    </row>
    <row r="69" spans="1:10" s="165" customFormat="1" ht="12.75">
      <c r="A69" s="18" t="s">
        <v>272</v>
      </c>
      <c r="B69" s="125"/>
      <c r="C69" s="16"/>
      <c r="D69" s="428"/>
      <c r="E69" s="412"/>
      <c r="F69" s="407">
        <v>3290</v>
      </c>
      <c r="G69" s="604"/>
      <c r="H69" s="605"/>
      <c r="I69" s="605"/>
      <c r="J69" s="517">
        <v>3290</v>
      </c>
    </row>
    <row r="70" spans="1:10" s="167" customFormat="1" ht="12.75">
      <c r="A70" s="113">
        <v>256</v>
      </c>
      <c r="B70" s="384" t="s">
        <v>260</v>
      </c>
      <c r="C70" s="112" t="s">
        <v>273</v>
      </c>
      <c r="D70" s="427">
        <v>9088</v>
      </c>
      <c r="E70" s="410">
        <v>4.6</v>
      </c>
      <c r="F70" s="403">
        <v>41804.8</v>
      </c>
      <c r="G70" s="602">
        <f t="shared" si="1"/>
        <v>41804.8</v>
      </c>
      <c r="H70" s="603"/>
      <c r="I70" s="603"/>
      <c r="J70" s="514">
        <v>41804.8</v>
      </c>
    </row>
    <row r="71" spans="1:10" s="167" customFormat="1" ht="12.75">
      <c r="A71" s="113">
        <v>256</v>
      </c>
      <c r="B71" s="384" t="s">
        <v>260</v>
      </c>
      <c r="C71" s="112" t="s">
        <v>274</v>
      </c>
      <c r="D71" s="427">
        <v>50</v>
      </c>
      <c r="E71" s="410">
        <v>46</v>
      </c>
      <c r="F71" s="403">
        <v>2300</v>
      </c>
      <c r="G71" s="602">
        <f t="shared" si="1"/>
        <v>2300</v>
      </c>
      <c r="H71" s="603"/>
      <c r="I71" s="603"/>
      <c r="J71" s="514">
        <v>2300</v>
      </c>
    </row>
    <row r="72" spans="1:10" s="165" customFormat="1" ht="12.75">
      <c r="A72" s="18" t="s">
        <v>275</v>
      </c>
      <c r="B72" s="125"/>
      <c r="C72" s="16"/>
      <c r="D72" s="428"/>
      <c r="E72" s="412"/>
      <c r="F72" s="407">
        <v>44104.8</v>
      </c>
      <c r="G72" s="604"/>
      <c r="H72" s="605"/>
      <c r="I72" s="605"/>
      <c r="J72" s="517">
        <v>44104.8</v>
      </c>
    </row>
    <row r="73" spans="1:10" s="167" customFormat="1" ht="12.75">
      <c r="A73" s="113">
        <v>258</v>
      </c>
      <c r="B73" s="384" t="s">
        <v>85</v>
      </c>
      <c r="C73" s="112" t="s">
        <v>86</v>
      </c>
      <c r="D73" s="427">
        <v>27</v>
      </c>
      <c r="E73" s="435">
        <v>20</v>
      </c>
      <c r="F73" s="403">
        <v>540</v>
      </c>
      <c r="G73" s="602">
        <f aca="true" t="shared" si="2" ref="G73:G103">+F73</f>
        <v>540</v>
      </c>
      <c r="H73" s="603"/>
      <c r="I73" s="603"/>
      <c r="J73" s="514">
        <v>540</v>
      </c>
    </row>
    <row r="74" spans="1:10" s="167" customFormat="1" ht="12.75">
      <c r="A74" s="113">
        <v>258</v>
      </c>
      <c r="B74" s="384" t="s">
        <v>85</v>
      </c>
      <c r="C74" s="112" t="s">
        <v>277</v>
      </c>
      <c r="D74" s="427">
        <v>28</v>
      </c>
      <c r="E74" s="435">
        <v>13</v>
      </c>
      <c r="F74" s="403">
        <v>364</v>
      </c>
      <c r="G74" s="602">
        <f t="shared" si="2"/>
        <v>364</v>
      </c>
      <c r="H74" s="603"/>
      <c r="I74" s="603"/>
      <c r="J74" s="514">
        <v>364</v>
      </c>
    </row>
    <row r="75" spans="1:10" s="167" customFormat="1" ht="12.75">
      <c r="A75" s="113">
        <v>258</v>
      </c>
      <c r="B75" s="384" t="s">
        <v>85</v>
      </c>
      <c r="C75" s="112" t="s">
        <v>279</v>
      </c>
      <c r="D75" s="427">
        <v>2</v>
      </c>
      <c r="E75" s="435">
        <v>54</v>
      </c>
      <c r="F75" s="403">
        <v>108</v>
      </c>
      <c r="G75" s="602">
        <f t="shared" si="2"/>
        <v>108</v>
      </c>
      <c r="H75" s="603"/>
      <c r="I75" s="603"/>
      <c r="J75" s="514">
        <v>108</v>
      </c>
    </row>
    <row r="76" spans="1:10" s="165" customFormat="1" ht="12.75">
      <c r="A76" s="21" t="s">
        <v>284</v>
      </c>
      <c r="B76" s="125"/>
      <c r="C76" s="16"/>
      <c r="D76" s="428"/>
      <c r="E76" s="412"/>
      <c r="F76" s="412">
        <v>1012</v>
      </c>
      <c r="G76" s="604"/>
      <c r="H76" s="605"/>
      <c r="I76" s="605"/>
      <c r="J76" s="517">
        <v>1012</v>
      </c>
    </row>
    <row r="77" spans="1:10" s="167" customFormat="1" ht="12.75">
      <c r="A77" s="116">
        <v>279</v>
      </c>
      <c r="B77" s="392" t="s">
        <v>676</v>
      </c>
      <c r="C77" s="117" t="s">
        <v>87</v>
      </c>
      <c r="D77" s="427">
        <v>7500</v>
      </c>
      <c r="E77" s="410">
        <v>2.96</v>
      </c>
      <c r="F77" s="414">
        <v>22200</v>
      </c>
      <c r="G77" s="602">
        <f t="shared" si="2"/>
        <v>22200</v>
      </c>
      <c r="H77" s="603"/>
      <c r="I77" s="603"/>
      <c r="J77" s="514">
        <v>22200</v>
      </c>
    </row>
    <row r="78" spans="1:10" s="165" customFormat="1" ht="12.75">
      <c r="A78" s="26" t="s">
        <v>297</v>
      </c>
      <c r="B78" s="393"/>
      <c r="C78" s="22"/>
      <c r="D78" s="428"/>
      <c r="E78" s="412"/>
      <c r="F78" s="417">
        <v>22200</v>
      </c>
      <c r="G78" s="604"/>
      <c r="H78" s="605"/>
      <c r="I78" s="605"/>
      <c r="J78" s="517">
        <v>22200</v>
      </c>
    </row>
    <row r="79" spans="1:10" s="167" customFormat="1" ht="12.75">
      <c r="A79" s="113">
        <v>291</v>
      </c>
      <c r="B79" s="384" t="s">
        <v>285</v>
      </c>
      <c r="C79" s="112" t="s">
        <v>298</v>
      </c>
      <c r="D79" s="427">
        <v>100</v>
      </c>
      <c r="E79" s="410">
        <v>6.325</v>
      </c>
      <c r="F79" s="403">
        <v>632.5</v>
      </c>
      <c r="G79" s="602">
        <f t="shared" si="2"/>
        <v>632.5</v>
      </c>
      <c r="H79" s="603"/>
      <c r="I79" s="603"/>
      <c r="J79" s="514">
        <v>632.5</v>
      </c>
    </row>
    <row r="80" spans="1:10" s="167" customFormat="1" ht="12.75">
      <c r="A80" s="113">
        <v>291</v>
      </c>
      <c r="B80" s="384" t="s">
        <v>285</v>
      </c>
      <c r="C80" s="112" t="s">
        <v>299</v>
      </c>
      <c r="D80" s="427">
        <v>100</v>
      </c>
      <c r="E80" s="410">
        <v>8.05</v>
      </c>
      <c r="F80" s="403">
        <v>805</v>
      </c>
      <c r="G80" s="602">
        <f t="shared" si="2"/>
        <v>805</v>
      </c>
      <c r="H80" s="603"/>
      <c r="I80" s="603"/>
      <c r="J80" s="514">
        <v>805</v>
      </c>
    </row>
    <row r="81" spans="1:10" s="167" customFormat="1" ht="12.75">
      <c r="A81" s="113">
        <v>291</v>
      </c>
      <c r="B81" s="384" t="s">
        <v>260</v>
      </c>
      <c r="C81" s="112" t="s">
        <v>262</v>
      </c>
      <c r="D81" s="427">
        <v>100</v>
      </c>
      <c r="E81" s="410">
        <v>6.9</v>
      </c>
      <c r="F81" s="403">
        <v>690</v>
      </c>
      <c r="G81" s="602">
        <f t="shared" si="2"/>
        <v>690</v>
      </c>
      <c r="H81" s="603"/>
      <c r="I81" s="603"/>
      <c r="J81" s="514">
        <v>690</v>
      </c>
    </row>
    <row r="82" spans="1:10" s="167" customFormat="1" ht="12.75">
      <c r="A82" s="113">
        <v>291</v>
      </c>
      <c r="B82" s="384" t="s">
        <v>300</v>
      </c>
      <c r="C82" s="112" t="s">
        <v>301</v>
      </c>
      <c r="D82" s="427">
        <v>100</v>
      </c>
      <c r="E82" s="410">
        <v>5.75</v>
      </c>
      <c r="F82" s="403">
        <v>575</v>
      </c>
      <c r="G82" s="602">
        <f t="shared" si="2"/>
        <v>575</v>
      </c>
      <c r="H82" s="603"/>
      <c r="I82" s="603"/>
      <c r="J82" s="514">
        <v>575</v>
      </c>
    </row>
    <row r="83" spans="1:10" s="167" customFormat="1" ht="12.75">
      <c r="A83" s="113">
        <v>291</v>
      </c>
      <c r="B83" s="384" t="s">
        <v>285</v>
      </c>
      <c r="C83" s="112" t="s">
        <v>302</v>
      </c>
      <c r="D83" s="427">
        <v>20</v>
      </c>
      <c r="E83" s="410">
        <v>11.5</v>
      </c>
      <c r="F83" s="403">
        <v>230</v>
      </c>
      <c r="G83" s="602">
        <f t="shared" si="2"/>
        <v>230</v>
      </c>
      <c r="H83" s="603"/>
      <c r="I83" s="603"/>
      <c r="J83" s="514">
        <v>230</v>
      </c>
    </row>
    <row r="84" spans="1:10" s="167" customFormat="1" ht="12.75">
      <c r="A84" s="113">
        <v>291</v>
      </c>
      <c r="B84" s="384" t="s">
        <v>285</v>
      </c>
      <c r="C84" s="112" t="s">
        <v>303</v>
      </c>
      <c r="D84" s="427">
        <v>50</v>
      </c>
      <c r="E84" s="410">
        <v>6.9</v>
      </c>
      <c r="F84" s="403">
        <v>345</v>
      </c>
      <c r="G84" s="602">
        <f t="shared" si="2"/>
        <v>345</v>
      </c>
      <c r="H84" s="603"/>
      <c r="I84" s="603"/>
      <c r="J84" s="514">
        <v>345</v>
      </c>
    </row>
    <row r="85" spans="1:10" s="167" customFormat="1" ht="12" customHeight="1">
      <c r="A85" s="113">
        <v>291</v>
      </c>
      <c r="B85" s="384" t="s">
        <v>285</v>
      </c>
      <c r="C85" s="112" t="s">
        <v>304</v>
      </c>
      <c r="D85" s="427">
        <v>80</v>
      </c>
      <c r="E85" s="410">
        <v>12.65</v>
      </c>
      <c r="F85" s="403">
        <v>1012</v>
      </c>
      <c r="G85" s="602">
        <f t="shared" si="2"/>
        <v>1012</v>
      </c>
      <c r="H85" s="603"/>
      <c r="I85" s="603"/>
      <c r="J85" s="514">
        <v>1012</v>
      </c>
    </row>
    <row r="86" spans="1:10" s="167" customFormat="1" ht="12" customHeight="1">
      <c r="A86" s="113">
        <v>291</v>
      </c>
      <c r="B86" s="384" t="s">
        <v>285</v>
      </c>
      <c r="C86" s="112" t="s">
        <v>305</v>
      </c>
      <c r="D86" s="427">
        <v>52</v>
      </c>
      <c r="E86" s="410">
        <v>3.45</v>
      </c>
      <c r="F86" s="403">
        <v>179.4</v>
      </c>
      <c r="G86" s="602">
        <f t="shared" si="2"/>
        <v>179.4</v>
      </c>
      <c r="H86" s="603"/>
      <c r="I86" s="603"/>
      <c r="J86" s="514">
        <v>179.4</v>
      </c>
    </row>
    <row r="87" spans="1:10" s="167" customFormat="1" ht="12" customHeight="1">
      <c r="A87" s="113">
        <v>291</v>
      </c>
      <c r="B87" s="384" t="s">
        <v>285</v>
      </c>
      <c r="C87" s="112" t="s">
        <v>306</v>
      </c>
      <c r="D87" s="427">
        <v>30</v>
      </c>
      <c r="E87" s="410">
        <v>5.75</v>
      </c>
      <c r="F87" s="403">
        <v>172.5</v>
      </c>
      <c r="G87" s="602">
        <f t="shared" si="2"/>
        <v>172.5</v>
      </c>
      <c r="H87" s="603"/>
      <c r="I87" s="603"/>
      <c r="J87" s="514">
        <v>172.5</v>
      </c>
    </row>
    <row r="88" spans="1:10" s="167" customFormat="1" ht="12" customHeight="1">
      <c r="A88" s="113">
        <v>291</v>
      </c>
      <c r="B88" s="384" t="s">
        <v>285</v>
      </c>
      <c r="C88" s="112" t="s">
        <v>307</v>
      </c>
      <c r="D88" s="427">
        <v>50</v>
      </c>
      <c r="E88" s="410">
        <v>5.175</v>
      </c>
      <c r="F88" s="403">
        <v>258.75</v>
      </c>
      <c r="G88" s="602">
        <f t="shared" si="2"/>
        <v>258.75</v>
      </c>
      <c r="H88" s="603"/>
      <c r="I88" s="603"/>
      <c r="J88" s="514">
        <v>258.75</v>
      </c>
    </row>
    <row r="89" spans="1:10" s="165" customFormat="1" ht="12" customHeight="1">
      <c r="A89" s="21" t="s">
        <v>308</v>
      </c>
      <c r="B89" s="386"/>
      <c r="C89" s="16"/>
      <c r="D89" s="428"/>
      <c r="E89" s="412"/>
      <c r="F89" s="407">
        <v>4900.15</v>
      </c>
      <c r="G89" s="604"/>
      <c r="H89" s="605"/>
      <c r="I89" s="605"/>
      <c r="J89" s="517">
        <v>4900.15</v>
      </c>
    </row>
    <row r="90" spans="1:10" s="167" customFormat="1" ht="12" customHeight="1">
      <c r="A90" s="113">
        <v>292</v>
      </c>
      <c r="B90" s="384" t="s">
        <v>309</v>
      </c>
      <c r="C90" s="112" t="s">
        <v>311</v>
      </c>
      <c r="D90" s="427">
        <v>15</v>
      </c>
      <c r="E90" s="419">
        <v>87.4</v>
      </c>
      <c r="F90" s="403">
        <v>1311</v>
      </c>
      <c r="G90" s="602">
        <f t="shared" si="2"/>
        <v>1311</v>
      </c>
      <c r="H90" s="603"/>
      <c r="I90" s="603"/>
      <c r="J90" s="514">
        <v>1311</v>
      </c>
    </row>
    <row r="91" spans="1:10" s="167" customFormat="1" ht="12" customHeight="1">
      <c r="A91" s="113">
        <v>292</v>
      </c>
      <c r="B91" s="384" t="s">
        <v>309</v>
      </c>
      <c r="C91" s="112" t="s">
        <v>315</v>
      </c>
      <c r="D91" s="427">
        <v>10</v>
      </c>
      <c r="E91" s="419">
        <v>20.125</v>
      </c>
      <c r="F91" s="403">
        <v>201.25</v>
      </c>
      <c r="G91" s="602">
        <f t="shared" si="2"/>
        <v>201.25</v>
      </c>
      <c r="H91" s="603"/>
      <c r="I91" s="603"/>
      <c r="J91" s="514">
        <v>201.25</v>
      </c>
    </row>
    <row r="92" spans="1:10" s="167" customFormat="1" ht="12.75">
      <c r="A92" s="113">
        <v>292</v>
      </c>
      <c r="B92" s="384" t="s">
        <v>309</v>
      </c>
      <c r="C92" s="112" t="s">
        <v>317</v>
      </c>
      <c r="D92" s="427">
        <v>20</v>
      </c>
      <c r="E92" s="419">
        <v>13.616</v>
      </c>
      <c r="F92" s="403">
        <v>272.32</v>
      </c>
      <c r="G92" s="602">
        <f t="shared" si="2"/>
        <v>272.32</v>
      </c>
      <c r="H92" s="603"/>
      <c r="I92" s="603"/>
      <c r="J92" s="514">
        <v>272.32</v>
      </c>
    </row>
    <row r="93" spans="1:10" s="167" customFormat="1" ht="12" customHeight="1">
      <c r="A93" s="113">
        <v>292</v>
      </c>
      <c r="B93" s="384" t="s">
        <v>323</v>
      </c>
      <c r="C93" s="112" t="s">
        <v>326</v>
      </c>
      <c r="D93" s="427">
        <v>50</v>
      </c>
      <c r="E93" s="419">
        <v>11.258499999999998</v>
      </c>
      <c r="F93" s="403">
        <v>562.925</v>
      </c>
      <c r="G93" s="602">
        <f t="shared" si="2"/>
        <v>562.925</v>
      </c>
      <c r="H93" s="603"/>
      <c r="I93" s="603"/>
      <c r="J93" s="514">
        <v>562.925</v>
      </c>
    </row>
    <row r="94" spans="1:10" s="167" customFormat="1" ht="24">
      <c r="A94" s="113">
        <v>292</v>
      </c>
      <c r="B94" s="384" t="s">
        <v>309</v>
      </c>
      <c r="C94" s="112" t="s">
        <v>330</v>
      </c>
      <c r="D94" s="427">
        <v>100</v>
      </c>
      <c r="E94" s="419">
        <v>15.525</v>
      </c>
      <c r="F94" s="403">
        <v>1552.5</v>
      </c>
      <c r="G94" s="602">
        <f t="shared" si="2"/>
        <v>1552.5</v>
      </c>
      <c r="H94" s="603"/>
      <c r="I94" s="603"/>
      <c r="J94" s="514">
        <v>1552.5</v>
      </c>
    </row>
    <row r="95" spans="1:10" s="167" customFormat="1" ht="12" customHeight="1">
      <c r="A95" s="113">
        <v>292</v>
      </c>
      <c r="B95" s="384" t="s">
        <v>334</v>
      </c>
      <c r="C95" s="112" t="s">
        <v>335</v>
      </c>
      <c r="D95" s="427">
        <v>10</v>
      </c>
      <c r="E95" s="419">
        <v>86.25</v>
      </c>
      <c r="F95" s="403">
        <v>862.5</v>
      </c>
      <c r="G95" s="602">
        <f t="shared" si="2"/>
        <v>862.5</v>
      </c>
      <c r="H95" s="603"/>
      <c r="I95" s="603"/>
      <c r="J95" s="514">
        <v>862.5</v>
      </c>
    </row>
    <row r="96" spans="1:10" s="167" customFormat="1" ht="12.75">
      <c r="A96" s="113">
        <v>292</v>
      </c>
      <c r="B96" s="384" t="s">
        <v>334</v>
      </c>
      <c r="C96" s="112" t="s">
        <v>337</v>
      </c>
      <c r="D96" s="427">
        <v>10</v>
      </c>
      <c r="E96" s="419">
        <v>62.1</v>
      </c>
      <c r="F96" s="403">
        <v>621</v>
      </c>
      <c r="G96" s="602">
        <f t="shared" si="2"/>
        <v>621</v>
      </c>
      <c r="H96" s="603"/>
      <c r="I96" s="603"/>
      <c r="J96" s="514">
        <v>621</v>
      </c>
    </row>
    <row r="97" spans="1:10" s="167" customFormat="1" ht="12.75">
      <c r="A97" s="113">
        <v>292</v>
      </c>
      <c r="B97" s="384" t="s">
        <v>340</v>
      </c>
      <c r="C97" s="112" t="s">
        <v>344</v>
      </c>
      <c r="D97" s="427">
        <v>5</v>
      </c>
      <c r="E97" s="419">
        <v>9.2</v>
      </c>
      <c r="F97" s="403">
        <v>46</v>
      </c>
      <c r="G97" s="602">
        <f t="shared" si="2"/>
        <v>46</v>
      </c>
      <c r="H97" s="603"/>
      <c r="I97" s="603"/>
      <c r="J97" s="514">
        <v>46</v>
      </c>
    </row>
    <row r="98" spans="1:10" s="167" customFormat="1" ht="12.75">
      <c r="A98" s="113">
        <v>292</v>
      </c>
      <c r="B98" s="384" t="s">
        <v>334</v>
      </c>
      <c r="C98" s="112" t="s">
        <v>345</v>
      </c>
      <c r="D98" s="427">
        <v>5</v>
      </c>
      <c r="E98" s="419">
        <v>20.7</v>
      </c>
      <c r="F98" s="403">
        <v>103.5</v>
      </c>
      <c r="G98" s="602">
        <f t="shared" si="2"/>
        <v>103.5</v>
      </c>
      <c r="H98" s="603"/>
      <c r="I98" s="603"/>
      <c r="J98" s="514">
        <v>103.5</v>
      </c>
    </row>
    <row r="99" spans="1:10" s="167" customFormat="1" ht="12.75">
      <c r="A99" s="113">
        <v>292</v>
      </c>
      <c r="B99" s="394" t="s">
        <v>340</v>
      </c>
      <c r="C99" s="112" t="s">
        <v>353</v>
      </c>
      <c r="D99" s="427">
        <v>50</v>
      </c>
      <c r="E99" s="419">
        <v>1.5869999999999997</v>
      </c>
      <c r="F99" s="403">
        <v>79.35</v>
      </c>
      <c r="G99" s="602">
        <f t="shared" si="2"/>
        <v>79.35</v>
      </c>
      <c r="H99" s="603"/>
      <c r="I99" s="603"/>
      <c r="J99" s="514">
        <v>79.35</v>
      </c>
    </row>
    <row r="100" spans="1:10" s="167" customFormat="1" ht="24">
      <c r="A100" s="113">
        <v>292</v>
      </c>
      <c r="B100" s="394" t="s">
        <v>347</v>
      </c>
      <c r="C100" s="112" t="s">
        <v>358</v>
      </c>
      <c r="D100" s="427">
        <v>100</v>
      </c>
      <c r="E100" s="419">
        <v>2.3575</v>
      </c>
      <c r="F100" s="403">
        <v>235.75</v>
      </c>
      <c r="G100" s="602">
        <f t="shared" si="2"/>
        <v>235.75</v>
      </c>
      <c r="H100" s="603"/>
      <c r="I100" s="603"/>
      <c r="J100" s="514">
        <v>235.75</v>
      </c>
    </row>
    <row r="101" spans="1:10" s="167" customFormat="1" ht="12.75">
      <c r="A101" s="113">
        <v>292</v>
      </c>
      <c r="B101" s="384" t="s">
        <v>248</v>
      </c>
      <c r="C101" s="112" t="s">
        <v>365</v>
      </c>
      <c r="D101" s="427">
        <v>5</v>
      </c>
      <c r="E101" s="419">
        <v>159.6775</v>
      </c>
      <c r="F101" s="403">
        <v>798.3875</v>
      </c>
      <c r="G101" s="602">
        <f t="shared" si="2"/>
        <v>798.3875</v>
      </c>
      <c r="H101" s="603"/>
      <c r="I101" s="603"/>
      <c r="J101" s="514">
        <v>798.3875</v>
      </c>
    </row>
    <row r="102" spans="1:10" s="167" customFormat="1" ht="12.75">
      <c r="A102" s="113">
        <v>292</v>
      </c>
      <c r="B102" s="384" t="s">
        <v>248</v>
      </c>
      <c r="C102" s="112" t="s">
        <v>380</v>
      </c>
      <c r="D102" s="427">
        <v>10</v>
      </c>
      <c r="E102" s="419">
        <v>1.38</v>
      </c>
      <c r="F102" s="403">
        <v>13.8</v>
      </c>
      <c r="G102" s="602">
        <f t="shared" si="2"/>
        <v>13.8</v>
      </c>
      <c r="H102" s="603"/>
      <c r="I102" s="603"/>
      <c r="J102" s="514">
        <v>13.8</v>
      </c>
    </row>
    <row r="103" spans="1:10" s="167" customFormat="1" ht="12.75">
      <c r="A103" s="113">
        <v>292</v>
      </c>
      <c r="B103" s="384" t="s">
        <v>309</v>
      </c>
      <c r="C103" s="112" t="s">
        <v>382</v>
      </c>
      <c r="D103" s="427">
        <v>2</v>
      </c>
      <c r="E103" s="419">
        <v>3.565</v>
      </c>
      <c r="F103" s="403">
        <v>7.13</v>
      </c>
      <c r="G103" s="602">
        <f t="shared" si="2"/>
        <v>7.13</v>
      </c>
      <c r="H103" s="603"/>
      <c r="I103" s="603"/>
      <c r="J103" s="514">
        <v>7.13</v>
      </c>
    </row>
    <row r="104" spans="1:10" s="167" customFormat="1" ht="12.75">
      <c r="A104" s="113">
        <v>292</v>
      </c>
      <c r="B104" s="384" t="s">
        <v>347</v>
      </c>
      <c r="C104" s="112" t="s">
        <v>385</v>
      </c>
      <c r="D104" s="427">
        <v>5</v>
      </c>
      <c r="E104" s="419">
        <v>8.5445</v>
      </c>
      <c r="F104" s="403">
        <v>42.7225</v>
      </c>
      <c r="G104" s="602">
        <f aca="true" t="shared" si="3" ref="G104:G134">+F104</f>
        <v>42.7225</v>
      </c>
      <c r="H104" s="603"/>
      <c r="I104" s="603"/>
      <c r="J104" s="514">
        <v>42.7225</v>
      </c>
    </row>
    <row r="105" spans="1:10" s="167" customFormat="1" ht="12" customHeight="1">
      <c r="A105" s="113">
        <v>292</v>
      </c>
      <c r="B105" s="384" t="s">
        <v>397</v>
      </c>
      <c r="C105" s="112" t="s">
        <v>398</v>
      </c>
      <c r="D105" s="427">
        <v>10</v>
      </c>
      <c r="E105" s="419">
        <v>4.8069999999999995</v>
      </c>
      <c r="F105" s="403">
        <v>48.07</v>
      </c>
      <c r="G105" s="602">
        <f t="shared" si="3"/>
        <v>48.07</v>
      </c>
      <c r="H105" s="603"/>
      <c r="I105" s="603"/>
      <c r="J105" s="514">
        <v>48.07</v>
      </c>
    </row>
    <row r="106" spans="1:10" s="167" customFormat="1" ht="12" customHeight="1">
      <c r="A106" s="113">
        <v>292</v>
      </c>
      <c r="B106" s="384" t="s">
        <v>309</v>
      </c>
      <c r="C106" s="112" t="s">
        <v>399</v>
      </c>
      <c r="D106" s="427">
        <v>9</v>
      </c>
      <c r="E106" s="419">
        <v>1.5065</v>
      </c>
      <c r="F106" s="403">
        <v>13.558499999999999</v>
      </c>
      <c r="G106" s="602">
        <f t="shared" si="3"/>
        <v>13.558499999999999</v>
      </c>
      <c r="H106" s="603"/>
      <c r="I106" s="603"/>
      <c r="J106" s="514">
        <v>13.558499999999999</v>
      </c>
    </row>
    <row r="107" spans="1:10" s="167" customFormat="1" ht="12" customHeight="1">
      <c r="A107" s="113">
        <v>292</v>
      </c>
      <c r="B107" s="384" t="s">
        <v>309</v>
      </c>
      <c r="C107" s="112" t="s">
        <v>401</v>
      </c>
      <c r="D107" s="427">
        <v>10</v>
      </c>
      <c r="E107" s="419">
        <v>2.645</v>
      </c>
      <c r="F107" s="403">
        <v>26.45</v>
      </c>
      <c r="G107" s="602">
        <f t="shared" si="3"/>
        <v>26.45</v>
      </c>
      <c r="H107" s="603"/>
      <c r="I107" s="603"/>
      <c r="J107" s="514">
        <v>26.45</v>
      </c>
    </row>
    <row r="108" spans="1:10" s="167" customFormat="1" ht="12.75">
      <c r="A108" s="113">
        <v>292</v>
      </c>
      <c r="B108" s="384" t="s">
        <v>404</v>
      </c>
      <c r="C108" s="112" t="s">
        <v>405</v>
      </c>
      <c r="D108" s="427">
        <v>10</v>
      </c>
      <c r="E108" s="419">
        <v>3.91</v>
      </c>
      <c r="F108" s="403">
        <v>39.1</v>
      </c>
      <c r="G108" s="602">
        <f t="shared" si="3"/>
        <v>39.1</v>
      </c>
      <c r="H108" s="603"/>
      <c r="I108" s="603"/>
      <c r="J108" s="514">
        <v>39.1</v>
      </c>
    </row>
    <row r="109" spans="1:10" s="167" customFormat="1" ht="24">
      <c r="A109" s="113">
        <v>292</v>
      </c>
      <c r="B109" s="384" t="s">
        <v>248</v>
      </c>
      <c r="C109" s="112" t="s">
        <v>406</v>
      </c>
      <c r="D109" s="427">
        <v>5</v>
      </c>
      <c r="E109" s="419">
        <v>41.0665</v>
      </c>
      <c r="F109" s="403">
        <v>205.3325</v>
      </c>
      <c r="G109" s="602">
        <f t="shared" si="3"/>
        <v>205.3325</v>
      </c>
      <c r="H109" s="603"/>
      <c r="I109" s="603"/>
      <c r="J109" s="514">
        <v>205.3325</v>
      </c>
    </row>
    <row r="110" spans="1:10" s="167" customFormat="1" ht="36">
      <c r="A110" s="113">
        <v>292</v>
      </c>
      <c r="B110" s="384" t="s">
        <v>309</v>
      </c>
      <c r="C110" s="112" t="s">
        <v>409</v>
      </c>
      <c r="D110" s="427">
        <v>5</v>
      </c>
      <c r="E110" s="419">
        <v>42.2625</v>
      </c>
      <c r="F110" s="403">
        <v>211.3125</v>
      </c>
      <c r="G110" s="602">
        <f t="shared" si="3"/>
        <v>211.3125</v>
      </c>
      <c r="H110" s="603"/>
      <c r="I110" s="603"/>
      <c r="J110" s="514">
        <v>211.3125</v>
      </c>
    </row>
    <row r="111" spans="1:10" s="167" customFormat="1" ht="24">
      <c r="A111" s="113">
        <v>292</v>
      </c>
      <c r="B111" s="384" t="s">
        <v>309</v>
      </c>
      <c r="C111" s="112" t="s">
        <v>419</v>
      </c>
      <c r="D111" s="427">
        <v>10</v>
      </c>
      <c r="E111" s="419">
        <v>2.645</v>
      </c>
      <c r="F111" s="403">
        <v>26.45</v>
      </c>
      <c r="G111" s="602">
        <f t="shared" si="3"/>
        <v>26.45</v>
      </c>
      <c r="H111" s="603"/>
      <c r="I111" s="603"/>
      <c r="J111" s="514">
        <v>26.45</v>
      </c>
    </row>
    <row r="112" spans="1:10" s="167" customFormat="1" ht="12.75">
      <c r="A112" s="113">
        <v>292</v>
      </c>
      <c r="B112" s="384" t="s">
        <v>285</v>
      </c>
      <c r="C112" s="112" t="s">
        <v>422</v>
      </c>
      <c r="D112" s="427">
        <v>137</v>
      </c>
      <c r="E112" s="419">
        <v>7.475</v>
      </c>
      <c r="F112" s="403">
        <v>1024.075</v>
      </c>
      <c r="G112" s="602">
        <f t="shared" si="3"/>
        <v>1024.075</v>
      </c>
      <c r="H112" s="603"/>
      <c r="I112" s="603"/>
      <c r="J112" s="514">
        <v>1024.075</v>
      </c>
    </row>
    <row r="113" spans="1:10" s="167" customFormat="1" ht="12" customHeight="1">
      <c r="A113" s="113">
        <v>292</v>
      </c>
      <c r="B113" s="394" t="s">
        <v>285</v>
      </c>
      <c r="C113" s="112" t="s">
        <v>424</v>
      </c>
      <c r="D113" s="427">
        <v>5</v>
      </c>
      <c r="E113" s="419">
        <v>14.49</v>
      </c>
      <c r="F113" s="403">
        <v>72.45</v>
      </c>
      <c r="G113" s="602">
        <f t="shared" si="3"/>
        <v>72.45</v>
      </c>
      <c r="H113" s="603"/>
      <c r="I113" s="603"/>
      <c r="J113" s="514">
        <v>72.45</v>
      </c>
    </row>
    <row r="114" spans="1:10" s="167" customFormat="1" ht="12" customHeight="1">
      <c r="A114" s="113">
        <v>292</v>
      </c>
      <c r="B114" s="384" t="s">
        <v>309</v>
      </c>
      <c r="C114" s="112" t="s">
        <v>427</v>
      </c>
      <c r="D114" s="427">
        <v>20</v>
      </c>
      <c r="E114" s="419">
        <v>2.1275</v>
      </c>
      <c r="F114" s="403">
        <v>42.55</v>
      </c>
      <c r="G114" s="602">
        <f t="shared" si="3"/>
        <v>42.55</v>
      </c>
      <c r="H114" s="603"/>
      <c r="I114" s="603"/>
      <c r="J114" s="514">
        <v>42.55</v>
      </c>
    </row>
    <row r="115" spans="1:10" s="167" customFormat="1" ht="24">
      <c r="A115" s="113">
        <v>292</v>
      </c>
      <c r="B115" s="384" t="s">
        <v>309</v>
      </c>
      <c r="C115" s="112" t="s">
        <v>429</v>
      </c>
      <c r="D115" s="427">
        <v>5</v>
      </c>
      <c r="E115" s="419">
        <v>6.7275</v>
      </c>
      <c r="F115" s="403">
        <v>33.6375</v>
      </c>
      <c r="G115" s="602">
        <f t="shared" si="3"/>
        <v>33.6375</v>
      </c>
      <c r="H115" s="603"/>
      <c r="I115" s="603"/>
      <c r="J115" s="514">
        <v>33.6375</v>
      </c>
    </row>
    <row r="116" spans="1:10" s="167" customFormat="1" ht="24">
      <c r="A116" s="113">
        <v>292</v>
      </c>
      <c r="B116" s="384" t="s">
        <v>309</v>
      </c>
      <c r="C116" s="112" t="s">
        <v>430</v>
      </c>
      <c r="D116" s="427">
        <v>5</v>
      </c>
      <c r="E116" s="419">
        <v>4.5885</v>
      </c>
      <c r="F116" s="403">
        <v>22.9425</v>
      </c>
      <c r="G116" s="602">
        <f t="shared" si="3"/>
        <v>22.9425</v>
      </c>
      <c r="H116" s="603"/>
      <c r="I116" s="603"/>
      <c r="J116" s="514">
        <v>22.9425</v>
      </c>
    </row>
    <row r="117" spans="1:10" s="167" customFormat="1" ht="24">
      <c r="A117" s="113">
        <v>292</v>
      </c>
      <c r="B117" s="384" t="s">
        <v>309</v>
      </c>
      <c r="C117" s="112" t="s">
        <v>431</v>
      </c>
      <c r="D117" s="427">
        <v>5</v>
      </c>
      <c r="E117" s="419">
        <v>4.5885</v>
      </c>
      <c r="F117" s="403">
        <v>22.9425</v>
      </c>
      <c r="G117" s="602">
        <f t="shared" si="3"/>
        <v>22.9425</v>
      </c>
      <c r="H117" s="603"/>
      <c r="I117" s="603"/>
      <c r="J117" s="514">
        <v>22.9425</v>
      </c>
    </row>
    <row r="118" spans="1:10" s="165" customFormat="1" ht="12.75">
      <c r="A118" s="19" t="s">
        <v>433</v>
      </c>
      <c r="B118" s="386"/>
      <c r="C118" s="16"/>
      <c r="D118" s="428"/>
      <c r="E118" s="420"/>
      <c r="F118" s="407">
        <f>SUM(F90:F117)</f>
        <v>8499.006</v>
      </c>
      <c r="G118" s="604"/>
      <c r="H118" s="605"/>
      <c r="I118" s="605"/>
      <c r="J118" s="517">
        <f>SUM(J90:J117)</f>
        <v>8499.006</v>
      </c>
    </row>
    <row r="119" spans="1:10" s="167" customFormat="1" ht="12.75">
      <c r="A119" s="113">
        <v>293</v>
      </c>
      <c r="B119" s="394" t="s">
        <v>285</v>
      </c>
      <c r="C119" s="112" t="s">
        <v>434</v>
      </c>
      <c r="D119" s="427">
        <v>16</v>
      </c>
      <c r="E119" s="410">
        <v>33.75</v>
      </c>
      <c r="F119" s="403">
        <v>540</v>
      </c>
      <c r="G119" s="602">
        <f t="shared" si="3"/>
        <v>540</v>
      </c>
      <c r="H119" s="603"/>
      <c r="I119" s="603"/>
      <c r="J119" s="514">
        <v>540</v>
      </c>
    </row>
    <row r="120" spans="1:10" s="167" customFormat="1" ht="12.75">
      <c r="A120" s="114">
        <v>293</v>
      </c>
      <c r="B120" s="389" t="s">
        <v>169</v>
      </c>
      <c r="C120" s="112" t="s">
        <v>435</v>
      </c>
      <c r="D120" s="427">
        <v>20</v>
      </c>
      <c r="E120" s="410">
        <v>19.375</v>
      </c>
      <c r="F120" s="403">
        <v>387.5</v>
      </c>
      <c r="G120" s="602">
        <f t="shared" si="3"/>
        <v>387.5</v>
      </c>
      <c r="H120" s="603"/>
      <c r="I120" s="603"/>
      <c r="J120" s="514">
        <v>387.5</v>
      </c>
    </row>
    <row r="121" spans="1:10" s="167" customFormat="1" ht="12.75">
      <c r="A121" s="113">
        <v>293</v>
      </c>
      <c r="B121" s="394" t="s">
        <v>285</v>
      </c>
      <c r="C121" s="112" t="s">
        <v>436</v>
      </c>
      <c r="D121" s="427">
        <v>20</v>
      </c>
      <c r="E121" s="410">
        <v>125</v>
      </c>
      <c r="F121" s="403">
        <v>2500</v>
      </c>
      <c r="G121" s="602">
        <f t="shared" si="3"/>
        <v>2500</v>
      </c>
      <c r="H121" s="603"/>
      <c r="I121" s="603"/>
      <c r="J121" s="514">
        <v>2500</v>
      </c>
    </row>
    <row r="122" spans="1:10" s="167" customFormat="1" ht="12.75">
      <c r="A122" s="113">
        <v>293</v>
      </c>
      <c r="B122" s="394" t="s">
        <v>285</v>
      </c>
      <c r="C122" s="112" t="s">
        <v>437</v>
      </c>
      <c r="D122" s="427">
        <v>20</v>
      </c>
      <c r="E122" s="410">
        <v>21.875</v>
      </c>
      <c r="F122" s="403">
        <v>437.5</v>
      </c>
      <c r="G122" s="602">
        <f t="shared" si="3"/>
        <v>437.5</v>
      </c>
      <c r="H122" s="603"/>
      <c r="I122" s="603"/>
      <c r="J122" s="514">
        <v>437.5</v>
      </c>
    </row>
    <row r="123" spans="1:10" s="167" customFormat="1" ht="12.75">
      <c r="A123" s="113">
        <v>293</v>
      </c>
      <c r="B123" s="394" t="s">
        <v>438</v>
      </c>
      <c r="C123" s="112" t="s">
        <v>439</v>
      </c>
      <c r="D123" s="427">
        <v>200</v>
      </c>
      <c r="E123" s="410">
        <v>12</v>
      </c>
      <c r="F123" s="403">
        <v>2400</v>
      </c>
      <c r="G123" s="602">
        <f t="shared" si="3"/>
        <v>2400</v>
      </c>
      <c r="H123" s="603"/>
      <c r="I123" s="603"/>
      <c r="J123" s="514">
        <v>2400</v>
      </c>
    </row>
    <row r="124" spans="1:10" s="167" customFormat="1" ht="12.75">
      <c r="A124" s="113">
        <v>293</v>
      </c>
      <c r="B124" s="394" t="s">
        <v>440</v>
      </c>
      <c r="C124" s="112" t="s">
        <v>441</v>
      </c>
      <c r="D124" s="427">
        <v>20</v>
      </c>
      <c r="E124" s="410">
        <v>40</v>
      </c>
      <c r="F124" s="403">
        <v>800</v>
      </c>
      <c r="G124" s="602">
        <f t="shared" si="3"/>
        <v>800</v>
      </c>
      <c r="H124" s="603"/>
      <c r="I124" s="603"/>
      <c r="J124" s="514">
        <v>800</v>
      </c>
    </row>
    <row r="125" spans="1:10" s="167" customFormat="1" ht="12.75">
      <c r="A125" s="113">
        <v>293</v>
      </c>
      <c r="B125" s="394" t="s">
        <v>253</v>
      </c>
      <c r="C125" s="112" t="s">
        <v>442</v>
      </c>
      <c r="D125" s="427">
        <v>10</v>
      </c>
      <c r="E125" s="410">
        <v>120</v>
      </c>
      <c r="F125" s="403">
        <v>1200</v>
      </c>
      <c r="G125" s="602">
        <f t="shared" si="3"/>
        <v>1200</v>
      </c>
      <c r="H125" s="603"/>
      <c r="I125" s="603"/>
      <c r="J125" s="514">
        <v>1200</v>
      </c>
    </row>
    <row r="126" spans="1:10" s="167" customFormat="1" ht="12.75">
      <c r="A126" s="113">
        <v>293</v>
      </c>
      <c r="B126" s="384" t="s">
        <v>169</v>
      </c>
      <c r="C126" s="112" t="s">
        <v>443</v>
      </c>
      <c r="D126" s="427">
        <v>49</v>
      </c>
      <c r="E126" s="410">
        <v>15</v>
      </c>
      <c r="F126" s="403">
        <v>735</v>
      </c>
      <c r="G126" s="602">
        <f t="shared" si="3"/>
        <v>735</v>
      </c>
      <c r="H126" s="603"/>
      <c r="I126" s="603"/>
      <c r="J126" s="514">
        <v>735</v>
      </c>
    </row>
    <row r="127" spans="1:10" s="167" customFormat="1" ht="12.75">
      <c r="A127" s="113">
        <v>293</v>
      </c>
      <c r="B127" s="384" t="s">
        <v>169</v>
      </c>
      <c r="C127" s="112" t="s">
        <v>444</v>
      </c>
      <c r="D127" s="427">
        <v>20</v>
      </c>
      <c r="E127" s="410">
        <v>50</v>
      </c>
      <c r="F127" s="403">
        <v>1000</v>
      </c>
      <c r="G127" s="602">
        <f t="shared" si="3"/>
        <v>1000</v>
      </c>
      <c r="H127" s="603"/>
      <c r="I127" s="603"/>
      <c r="J127" s="514">
        <v>1000</v>
      </c>
    </row>
    <row r="128" spans="1:10" s="165" customFormat="1" ht="12.75">
      <c r="A128" s="19" t="s">
        <v>445</v>
      </c>
      <c r="B128" s="386"/>
      <c r="C128" s="16"/>
      <c r="D128" s="428"/>
      <c r="E128" s="420"/>
      <c r="F128" s="407">
        <v>10000</v>
      </c>
      <c r="G128" s="604"/>
      <c r="H128" s="605"/>
      <c r="I128" s="605"/>
      <c r="J128" s="517">
        <v>10000</v>
      </c>
    </row>
    <row r="129" spans="1:10" s="167" customFormat="1" ht="12.75">
      <c r="A129" s="113">
        <v>294</v>
      </c>
      <c r="B129" s="394" t="s">
        <v>446</v>
      </c>
      <c r="C129" s="112" t="s">
        <v>447</v>
      </c>
      <c r="D129" s="427">
        <v>1</v>
      </c>
      <c r="E129" s="410">
        <v>100</v>
      </c>
      <c r="F129" s="403">
        <v>100</v>
      </c>
      <c r="G129" s="602">
        <f t="shared" si="3"/>
        <v>100</v>
      </c>
      <c r="H129" s="603"/>
      <c r="I129" s="603"/>
      <c r="J129" s="514">
        <v>100</v>
      </c>
    </row>
    <row r="130" spans="1:10" s="167" customFormat="1" ht="12.75">
      <c r="A130" s="113">
        <v>294</v>
      </c>
      <c r="B130" s="394" t="s">
        <v>285</v>
      </c>
      <c r="C130" s="112" t="s">
        <v>448</v>
      </c>
      <c r="D130" s="427">
        <v>16</v>
      </c>
      <c r="E130" s="410">
        <v>0.6</v>
      </c>
      <c r="F130" s="403">
        <v>9.6</v>
      </c>
      <c r="G130" s="602">
        <f t="shared" si="3"/>
        <v>9.6</v>
      </c>
      <c r="H130" s="603"/>
      <c r="I130" s="603"/>
      <c r="J130" s="514">
        <v>9.6</v>
      </c>
    </row>
    <row r="131" spans="1:10" s="167" customFormat="1" ht="12.75">
      <c r="A131" s="113">
        <v>294</v>
      </c>
      <c r="B131" s="394" t="s">
        <v>450</v>
      </c>
      <c r="C131" s="112" t="s">
        <v>451</v>
      </c>
      <c r="D131" s="427">
        <v>3</v>
      </c>
      <c r="E131" s="410">
        <v>17.5</v>
      </c>
      <c r="F131" s="403">
        <v>52.5</v>
      </c>
      <c r="G131" s="602">
        <f t="shared" si="3"/>
        <v>52.5</v>
      </c>
      <c r="H131" s="603"/>
      <c r="I131" s="603"/>
      <c r="J131" s="514">
        <v>52.5</v>
      </c>
    </row>
    <row r="132" spans="1:10" s="167" customFormat="1" ht="12.75">
      <c r="A132" s="113">
        <v>294</v>
      </c>
      <c r="B132" s="394" t="s">
        <v>452</v>
      </c>
      <c r="C132" s="112" t="s">
        <v>453</v>
      </c>
      <c r="D132" s="427">
        <v>3</v>
      </c>
      <c r="E132" s="410">
        <v>112.5</v>
      </c>
      <c r="F132" s="403">
        <v>337.5</v>
      </c>
      <c r="G132" s="602">
        <f t="shared" si="3"/>
        <v>337.5</v>
      </c>
      <c r="H132" s="603"/>
      <c r="I132" s="603"/>
      <c r="J132" s="514">
        <v>337.5</v>
      </c>
    </row>
    <row r="133" spans="1:10" s="165" customFormat="1" ht="12.75">
      <c r="A133" s="21" t="s">
        <v>454</v>
      </c>
      <c r="B133" s="386"/>
      <c r="C133" s="16"/>
      <c r="D133" s="428"/>
      <c r="E133" s="412"/>
      <c r="F133" s="407">
        <v>499.6</v>
      </c>
      <c r="G133" s="604"/>
      <c r="H133" s="605"/>
      <c r="I133" s="605"/>
      <c r="J133" s="517">
        <v>499.6</v>
      </c>
    </row>
    <row r="134" spans="1:10" s="167" customFormat="1" ht="12.75">
      <c r="A134" s="113">
        <v>295</v>
      </c>
      <c r="B134" s="394" t="s">
        <v>285</v>
      </c>
      <c r="C134" s="112" t="s">
        <v>455</v>
      </c>
      <c r="D134" s="427">
        <v>1</v>
      </c>
      <c r="E134" s="410">
        <v>187.5</v>
      </c>
      <c r="F134" s="403">
        <v>187.5</v>
      </c>
      <c r="G134" s="602">
        <f t="shared" si="3"/>
        <v>187.5</v>
      </c>
      <c r="H134" s="603"/>
      <c r="I134" s="603"/>
      <c r="J134" s="514">
        <v>187.5</v>
      </c>
    </row>
    <row r="135" spans="1:10" s="165" customFormat="1" ht="12.75">
      <c r="A135" s="21" t="s">
        <v>457</v>
      </c>
      <c r="B135" s="386"/>
      <c r="C135" s="16"/>
      <c r="D135" s="428"/>
      <c r="E135" s="412"/>
      <c r="F135" s="407">
        <v>187.5</v>
      </c>
      <c r="G135" s="604"/>
      <c r="H135" s="605"/>
      <c r="I135" s="605"/>
      <c r="J135" s="517">
        <v>187.5</v>
      </c>
    </row>
    <row r="136" spans="1:10" s="167" customFormat="1" ht="24">
      <c r="A136" s="114">
        <v>296</v>
      </c>
      <c r="B136" s="384" t="s">
        <v>285</v>
      </c>
      <c r="C136" s="112" t="s">
        <v>474</v>
      </c>
      <c r="D136" s="427">
        <v>50</v>
      </c>
      <c r="E136" s="410">
        <v>51.75</v>
      </c>
      <c r="F136" s="403">
        <v>2587.5</v>
      </c>
      <c r="G136" s="602">
        <f aca="true" t="shared" si="4" ref="G136:G148">+F136</f>
        <v>2587.5</v>
      </c>
      <c r="H136" s="603"/>
      <c r="I136" s="603"/>
      <c r="J136" s="514">
        <v>2587.5</v>
      </c>
    </row>
    <row r="137" spans="1:10" s="167" customFormat="1" ht="24">
      <c r="A137" s="114">
        <v>296</v>
      </c>
      <c r="B137" s="384" t="s">
        <v>285</v>
      </c>
      <c r="C137" s="112" t="s">
        <v>496</v>
      </c>
      <c r="D137" s="427">
        <v>100</v>
      </c>
      <c r="E137" s="410">
        <v>289.8</v>
      </c>
      <c r="F137" s="403">
        <v>28980</v>
      </c>
      <c r="G137" s="602">
        <f t="shared" si="4"/>
        <v>28980</v>
      </c>
      <c r="H137" s="603"/>
      <c r="I137" s="603"/>
      <c r="J137" s="514">
        <v>28980</v>
      </c>
    </row>
    <row r="138" spans="1:10" s="167" customFormat="1" ht="36.75" customHeight="1">
      <c r="A138" s="114">
        <v>296</v>
      </c>
      <c r="B138" s="384" t="s">
        <v>285</v>
      </c>
      <c r="C138" s="112" t="s">
        <v>499</v>
      </c>
      <c r="D138" s="427">
        <v>5</v>
      </c>
      <c r="E138" s="410">
        <v>621</v>
      </c>
      <c r="F138" s="403">
        <v>3105</v>
      </c>
      <c r="G138" s="602">
        <f t="shared" si="4"/>
        <v>3105</v>
      </c>
      <c r="H138" s="603"/>
      <c r="I138" s="603"/>
      <c r="J138" s="514">
        <v>3105</v>
      </c>
    </row>
    <row r="139" spans="1:10" s="167" customFormat="1" ht="36.75" customHeight="1">
      <c r="A139" s="114">
        <v>296</v>
      </c>
      <c r="B139" s="384" t="s">
        <v>285</v>
      </c>
      <c r="C139" s="112" t="s">
        <v>506</v>
      </c>
      <c r="D139" s="427">
        <v>25</v>
      </c>
      <c r="E139" s="410">
        <v>92</v>
      </c>
      <c r="F139" s="403">
        <v>2300</v>
      </c>
      <c r="G139" s="602">
        <f t="shared" si="4"/>
        <v>2300</v>
      </c>
      <c r="H139" s="603"/>
      <c r="I139" s="603"/>
      <c r="J139" s="514">
        <v>2300</v>
      </c>
    </row>
    <row r="140" spans="1:10" s="167" customFormat="1" ht="12.75">
      <c r="A140" s="114">
        <v>296</v>
      </c>
      <c r="B140" s="384" t="s">
        <v>169</v>
      </c>
      <c r="C140" s="112" t="s">
        <v>514</v>
      </c>
      <c r="D140" s="427">
        <v>2</v>
      </c>
      <c r="E140" s="410">
        <v>433</v>
      </c>
      <c r="F140" s="403">
        <v>866</v>
      </c>
      <c r="G140" s="602">
        <f t="shared" si="4"/>
        <v>866</v>
      </c>
      <c r="H140" s="603"/>
      <c r="I140" s="603"/>
      <c r="J140" s="514">
        <v>866</v>
      </c>
    </row>
    <row r="141" spans="1:10" s="167" customFormat="1" ht="12.75">
      <c r="A141" s="114">
        <v>296</v>
      </c>
      <c r="B141" s="384" t="s">
        <v>169</v>
      </c>
      <c r="C141" s="112" t="s">
        <v>654</v>
      </c>
      <c r="D141" s="427">
        <v>1</v>
      </c>
      <c r="E141" s="410">
        <v>95</v>
      </c>
      <c r="F141" s="403">
        <v>95</v>
      </c>
      <c r="G141" s="602">
        <f t="shared" si="4"/>
        <v>95</v>
      </c>
      <c r="H141" s="603"/>
      <c r="I141" s="603"/>
      <c r="J141" s="514">
        <v>95</v>
      </c>
    </row>
    <row r="142" spans="1:10" s="167" customFormat="1" ht="12.75">
      <c r="A142" s="114">
        <v>296</v>
      </c>
      <c r="B142" s="384" t="s">
        <v>169</v>
      </c>
      <c r="C142" s="112" t="s">
        <v>651</v>
      </c>
      <c r="D142" s="482">
        <v>1</v>
      </c>
      <c r="E142" s="457">
        <v>310.5</v>
      </c>
      <c r="F142" s="451">
        <v>310.5</v>
      </c>
      <c r="G142" s="451">
        <f>+F142</f>
        <v>310.5</v>
      </c>
      <c r="H142" s="451"/>
      <c r="I142" s="451"/>
      <c r="J142" s="452">
        <v>310.5</v>
      </c>
    </row>
    <row r="143" spans="1:10" s="167" customFormat="1" ht="12.75">
      <c r="A143" s="114">
        <v>296</v>
      </c>
      <c r="B143" s="384" t="s">
        <v>169</v>
      </c>
      <c r="C143" s="112" t="s">
        <v>652</v>
      </c>
      <c r="D143" s="482">
        <v>8</v>
      </c>
      <c r="E143" s="457">
        <v>225</v>
      </c>
      <c r="F143" s="451">
        <v>1800</v>
      </c>
      <c r="G143" s="451">
        <f>+F143</f>
        <v>1800</v>
      </c>
      <c r="H143" s="451"/>
      <c r="I143" s="451"/>
      <c r="J143" s="452">
        <v>1800</v>
      </c>
    </row>
    <row r="144" spans="1:10" s="165" customFormat="1" ht="12.75">
      <c r="A144" s="18" t="s">
        <v>515</v>
      </c>
      <c r="B144" s="125"/>
      <c r="C144" s="16"/>
      <c r="D144" s="428"/>
      <c r="E144" s="412"/>
      <c r="F144" s="407">
        <f>SUM(F136:F143)</f>
        <v>40044</v>
      </c>
      <c r="G144" s="604"/>
      <c r="H144" s="605"/>
      <c r="I144" s="605"/>
      <c r="J144" s="517">
        <f>SUM(J136:J143)</f>
        <v>40044</v>
      </c>
    </row>
    <row r="145" spans="1:10" s="167" customFormat="1" ht="12.75">
      <c r="A145" s="113">
        <v>299</v>
      </c>
      <c r="B145" s="384" t="s">
        <v>169</v>
      </c>
      <c r="C145" s="112" t="s">
        <v>516</v>
      </c>
      <c r="D145" s="427">
        <v>10</v>
      </c>
      <c r="E145" s="410">
        <v>34.5</v>
      </c>
      <c r="F145" s="403">
        <v>345</v>
      </c>
      <c r="G145" s="602">
        <f t="shared" si="4"/>
        <v>345</v>
      </c>
      <c r="H145" s="603"/>
      <c r="I145" s="603"/>
      <c r="J145" s="514">
        <v>345</v>
      </c>
    </row>
    <row r="146" spans="1:10" s="167" customFormat="1" ht="12.75">
      <c r="A146" s="113">
        <v>299</v>
      </c>
      <c r="B146" s="384" t="s">
        <v>169</v>
      </c>
      <c r="C146" s="112" t="s">
        <v>517</v>
      </c>
      <c r="D146" s="427">
        <v>5</v>
      </c>
      <c r="E146" s="410">
        <v>28.75</v>
      </c>
      <c r="F146" s="403">
        <v>143.75</v>
      </c>
      <c r="G146" s="602">
        <f t="shared" si="4"/>
        <v>143.75</v>
      </c>
      <c r="H146" s="603"/>
      <c r="I146" s="603"/>
      <c r="J146" s="514">
        <v>143.75</v>
      </c>
    </row>
    <row r="147" spans="1:10" s="167" customFormat="1" ht="12.75">
      <c r="A147" s="113">
        <v>299</v>
      </c>
      <c r="B147" s="384" t="s">
        <v>169</v>
      </c>
      <c r="C147" s="112" t="s">
        <v>518</v>
      </c>
      <c r="D147" s="427">
        <v>10</v>
      </c>
      <c r="E147" s="410">
        <v>40.25</v>
      </c>
      <c r="F147" s="403">
        <v>402.5</v>
      </c>
      <c r="G147" s="602">
        <f t="shared" si="4"/>
        <v>402.5</v>
      </c>
      <c r="H147" s="603"/>
      <c r="I147" s="603"/>
      <c r="J147" s="514">
        <v>402.5</v>
      </c>
    </row>
    <row r="148" spans="1:10" s="167" customFormat="1" ht="12.75">
      <c r="A148" s="113">
        <v>299</v>
      </c>
      <c r="B148" s="384" t="s">
        <v>169</v>
      </c>
      <c r="C148" s="112" t="s">
        <v>521</v>
      </c>
      <c r="D148" s="427">
        <v>22</v>
      </c>
      <c r="E148" s="410">
        <v>8.05</v>
      </c>
      <c r="F148" s="403">
        <v>177.1</v>
      </c>
      <c r="G148" s="602">
        <f t="shared" si="4"/>
        <v>177.1</v>
      </c>
      <c r="H148" s="603"/>
      <c r="I148" s="603"/>
      <c r="J148" s="514">
        <v>177.1</v>
      </c>
    </row>
    <row r="149" spans="1:10" s="165" customFormat="1" ht="13.5" thickBot="1">
      <c r="A149" s="120" t="s">
        <v>523</v>
      </c>
      <c r="B149" s="395"/>
      <c r="C149" s="121"/>
      <c r="D149" s="429"/>
      <c r="E149" s="446"/>
      <c r="F149" s="423">
        <v>1068.35</v>
      </c>
      <c r="G149" s="606"/>
      <c r="H149" s="607"/>
      <c r="I149" s="607"/>
      <c r="J149" s="516">
        <v>1068.35</v>
      </c>
    </row>
    <row r="150" spans="1:10" s="20" customFormat="1" ht="19.5" customHeight="1" thickBot="1">
      <c r="A150" s="595"/>
      <c r="B150" s="596"/>
      <c r="C150" s="597"/>
      <c r="D150" s="598"/>
      <c r="E150" s="599"/>
      <c r="F150" s="600"/>
      <c r="G150" s="601"/>
      <c r="H150" s="601"/>
      <c r="I150" s="601"/>
      <c r="J150" s="601"/>
    </row>
    <row r="151" spans="1:6" s="20" customFormat="1" ht="13.5" hidden="1" thickBot="1">
      <c r="A151" s="27"/>
      <c r="B151" s="28"/>
      <c r="C151" s="29"/>
      <c r="D151" s="266"/>
      <c r="E151" s="197"/>
      <c r="F151" s="32"/>
    </row>
    <row r="152" spans="1:6" s="20" customFormat="1" ht="13.5" hidden="1" thickBot="1">
      <c r="A152" s="27"/>
      <c r="B152" s="28"/>
      <c r="C152" s="29"/>
      <c r="D152" s="266"/>
      <c r="E152" s="197"/>
      <c r="F152" s="39"/>
    </row>
    <row r="153" spans="1:17" s="95" customFormat="1" ht="24.75" customHeight="1" thickBot="1">
      <c r="A153" s="836" t="s">
        <v>524</v>
      </c>
      <c r="B153" s="837"/>
      <c r="C153" s="837"/>
      <c r="D153" s="837"/>
      <c r="E153" s="838"/>
      <c r="F153" s="96">
        <f>SUM(F149+F144+F135+F133+F128+F118+F89+F78+F76+F66+F64+F61+F59+F56+F45+F42+F40+F35+F20+F72+F69)</f>
        <v>220030.686</v>
      </c>
      <c r="G153" s="96">
        <f>SUM(G13:G149)</f>
        <v>220030.6860000001</v>
      </c>
      <c r="H153" s="96">
        <f>SUM(H13:H149)</f>
        <v>0</v>
      </c>
      <c r="I153" s="96">
        <f>SUM(I13:I149)</f>
        <v>0</v>
      </c>
      <c r="J153" s="96">
        <f>SUM(J149+J144+J135+J133+J128+J118+J89+J78+J76+J72+J69+J66+J64+J61+J59+J56+J45+J42+J40+J35+J20)</f>
        <v>220030.686</v>
      </c>
      <c r="K153" s="23"/>
      <c r="M153" s="23"/>
      <c r="N153" s="90"/>
      <c r="O153" s="94"/>
      <c r="Q153" s="23"/>
    </row>
    <row r="154" spans="1:6" s="167" customFormat="1" ht="19.5" customHeight="1" thickBot="1">
      <c r="A154" s="166"/>
      <c r="B154" s="28"/>
      <c r="C154" s="33"/>
      <c r="D154" s="266"/>
      <c r="E154" s="201"/>
      <c r="F154" s="182"/>
    </row>
    <row r="155" spans="1:17" s="230" customFormat="1" ht="33" customHeight="1" thickBot="1">
      <c r="A155" s="188" t="s">
        <v>525</v>
      </c>
      <c r="B155" s="233"/>
      <c r="C155" s="234"/>
      <c r="D155" s="266"/>
      <c r="E155" s="202"/>
      <c r="F155" s="30"/>
      <c r="G155" s="329"/>
      <c r="H155" s="329"/>
      <c r="I155" s="329"/>
      <c r="J155" s="329"/>
      <c r="K155" s="233"/>
      <c r="M155" s="233"/>
      <c r="N155" s="291"/>
      <c r="O155" s="94"/>
      <c r="P155" s="95"/>
      <c r="Q155" s="233"/>
    </row>
    <row r="156" spans="1:17" s="230" customFormat="1" ht="12.75">
      <c r="A156" s="98">
        <v>311</v>
      </c>
      <c r="B156" s="79" t="s">
        <v>526</v>
      </c>
      <c r="C156" s="80" t="s">
        <v>527</v>
      </c>
      <c r="D156" s="431">
        <v>1</v>
      </c>
      <c r="E156" s="99">
        <v>18000</v>
      </c>
      <c r="F156" s="434">
        <f>+D156*E156</f>
        <v>18000</v>
      </c>
      <c r="G156" s="434">
        <f>+F156</f>
        <v>18000</v>
      </c>
      <c r="H156" s="434"/>
      <c r="I156" s="434"/>
      <c r="J156" s="130">
        <v>18000</v>
      </c>
      <c r="N156" s="291"/>
      <c r="O156" s="291"/>
      <c r="Q156" s="237"/>
    </row>
    <row r="157" spans="1:17" s="95" customFormat="1" ht="12.75">
      <c r="A157" s="100" t="s">
        <v>528</v>
      </c>
      <c r="B157" s="88"/>
      <c r="C157" s="89"/>
      <c r="D157" s="432"/>
      <c r="E157" s="412"/>
      <c r="F157" s="101">
        <f>SUM(F156)</f>
        <v>18000</v>
      </c>
      <c r="G157" s="101"/>
      <c r="H157" s="101"/>
      <c r="I157" s="101"/>
      <c r="J157" s="124">
        <v>18000</v>
      </c>
      <c r="N157" s="94"/>
      <c r="O157" s="94"/>
      <c r="Q157" s="233"/>
    </row>
    <row r="158" spans="1:10" s="165" customFormat="1" ht="12.75">
      <c r="A158" s="113">
        <v>312</v>
      </c>
      <c r="B158" s="384" t="s">
        <v>526</v>
      </c>
      <c r="C158" s="112" t="s">
        <v>529</v>
      </c>
      <c r="D158" s="427">
        <v>1</v>
      </c>
      <c r="E158" s="435">
        <v>7500</v>
      </c>
      <c r="F158" s="403">
        <f>+E158*D158</f>
        <v>7500</v>
      </c>
      <c r="G158" s="403">
        <f aca="true" t="shared" si="5" ref="G158:G204">+F158</f>
        <v>7500</v>
      </c>
      <c r="H158" s="556"/>
      <c r="I158" s="556"/>
      <c r="J158" s="609">
        <v>7500</v>
      </c>
    </row>
    <row r="159" spans="1:10" s="165" customFormat="1" ht="12.75">
      <c r="A159" s="18" t="s">
        <v>530</v>
      </c>
      <c r="B159" s="125"/>
      <c r="C159" s="16"/>
      <c r="D159" s="436"/>
      <c r="E159" s="437"/>
      <c r="F159" s="412">
        <f>SUM(F158)</f>
        <v>7500</v>
      </c>
      <c r="G159" s="412"/>
      <c r="H159" s="101"/>
      <c r="I159" s="101"/>
      <c r="J159" s="124">
        <v>7500</v>
      </c>
    </row>
    <row r="160" spans="1:10" s="165" customFormat="1" ht="12.75">
      <c r="A160" s="113">
        <v>314</v>
      </c>
      <c r="B160" s="384" t="s">
        <v>534</v>
      </c>
      <c r="C160" s="112" t="s">
        <v>535</v>
      </c>
      <c r="D160" s="427">
        <v>1</v>
      </c>
      <c r="E160" s="435">
        <v>11416</v>
      </c>
      <c r="F160" s="403">
        <v>11416</v>
      </c>
      <c r="G160" s="403">
        <f t="shared" si="5"/>
        <v>11416</v>
      </c>
      <c r="H160" s="556"/>
      <c r="I160" s="556"/>
      <c r="J160" s="609">
        <v>11416</v>
      </c>
    </row>
    <row r="161" spans="1:10" s="165" customFormat="1" ht="12.75">
      <c r="A161" s="113">
        <v>314</v>
      </c>
      <c r="B161" s="384" t="s">
        <v>526</v>
      </c>
      <c r="C161" s="112" t="s">
        <v>536</v>
      </c>
      <c r="D161" s="427">
        <v>2</v>
      </c>
      <c r="E161" s="435">
        <v>17180.5</v>
      </c>
      <c r="F161" s="403">
        <v>34361</v>
      </c>
      <c r="G161" s="403">
        <f t="shared" si="5"/>
        <v>34361</v>
      </c>
      <c r="H161" s="556"/>
      <c r="I161" s="556"/>
      <c r="J161" s="609">
        <v>34361</v>
      </c>
    </row>
    <row r="162" spans="1:10" s="165" customFormat="1" ht="12.75">
      <c r="A162" s="18" t="s">
        <v>537</v>
      </c>
      <c r="B162" s="125"/>
      <c r="C162" s="16"/>
      <c r="D162" s="436"/>
      <c r="E162" s="437"/>
      <c r="F162" s="412">
        <v>45777</v>
      </c>
      <c r="G162" s="412"/>
      <c r="H162" s="101"/>
      <c r="I162" s="101"/>
      <c r="J162" s="124">
        <v>45777</v>
      </c>
    </row>
    <row r="163" spans="1:10" s="165" customFormat="1" ht="12.75">
      <c r="A163" s="113">
        <v>315</v>
      </c>
      <c r="B163" s="384" t="s">
        <v>526</v>
      </c>
      <c r="C163" s="112" t="s">
        <v>538</v>
      </c>
      <c r="D163" s="427">
        <v>6</v>
      </c>
      <c r="E163" s="435">
        <f>+F163/D163</f>
        <v>4166.666666666667</v>
      </c>
      <c r="F163" s="403">
        <v>25000</v>
      </c>
      <c r="G163" s="403">
        <f t="shared" si="5"/>
        <v>25000</v>
      </c>
      <c r="H163" s="556"/>
      <c r="I163" s="556"/>
      <c r="J163" s="609">
        <v>25000</v>
      </c>
    </row>
    <row r="164" spans="1:10" s="165" customFormat="1" ht="12.75">
      <c r="A164" s="18" t="s">
        <v>540</v>
      </c>
      <c r="B164" s="125"/>
      <c r="C164" s="16"/>
      <c r="D164" s="436"/>
      <c r="E164" s="437"/>
      <c r="F164" s="412">
        <f>SUM(F163)</f>
        <v>25000</v>
      </c>
      <c r="G164" s="412"/>
      <c r="H164" s="101"/>
      <c r="I164" s="101"/>
      <c r="J164" s="124">
        <v>25000</v>
      </c>
    </row>
    <row r="165" spans="1:10" s="165" customFormat="1" ht="12.75">
      <c r="A165" s="113">
        <v>321</v>
      </c>
      <c r="B165" s="384" t="s">
        <v>541</v>
      </c>
      <c r="C165" s="112" t="s">
        <v>542</v>
      </c>
      <c r="D165" s="427">
        <v>1</v>
      </c>
      <c r="E165" s="435">
        <f>+F165/D165</f>
        <v>30000</v>
      </c>
      <c r="F165" s="403">
        <v>30000</v>
      </c>
      <c r="G165" s="403">
        <f t="shared" si="5"/>
        <v>30000</v>
      </c>
      <c r="H165" s="556"/>
      <c r="I165" s="556"/>
      <c r="J165" s="609">
        <v>30000</v>
      </c>
    </row>
    <row r="166" spans="1:10" s="165" customFormat="1" ht="12.75">
      <c r="A166" s="18" t="s">
        <v>543</v>
      </c>
      <c r="B166" s="125"/>
      <c r="C166" s="16"/>
      <c r="D166" s="438"/>
      <c r="E166" s="439"/>
      <c r="F166" s="412">
        <f>SUM(F165)</f>
        <v>30000</v>
      </c>
      <c r="G166" s="412"/>
      <c r="H166" s="101"/>
      <c r="I166" s="101"/>
      <c r="J166" s="124">
        <v>30000</v>
      </c>
    </row>
    <row r="167" spans="1:10" s="165" customFormat="1" ht="12.75">
      <c r="A167" s="113">
        <v>331</v>
      </c>
      <c r="B167" s="394" t="s">
        <v>526</v>
      </c>
      <c r="C167" s="122" t="s">
        <v>547</v>
      </c>
      <c r="D167" s="427">
        <v>1</v>
      </c>
      <c r="E167" s="435">
        <v>20000</v>
      </c>
      <c r="F167" s="403">
        <f>+D167*E167</f>
        <v>20000</v>
      </c>
      <c r="G167" s="403">
        <f t="shared" si="5"/>
        <v>20000</v>
      </c>
      <c r="H167" s="556"/>
      <c r="I167" s="556"/>
      <c r="J167" s="609">
        <v>20000</v>
      </c>
    </row>
    <row r="168" spans="1:10" s="165" customFormat="1" ht="12.75">
      <c r="A168" s="18" t="s">
        <v>548</v>
      </c>
      <c r="B168" s="125"/>
      <c r="C168" s="16"/>
      <c r="D168" s="432"/>
      <c r="E168" s="101"/>
      <c r="F168" s="412">
        <f>SUM(F167)</f>
        <v>20000</v>
      </c>
      <c r="G168" s="412"/>
      <c r="H168" s="101"/>
      <c r="I168" s="101"/>
      <c r="J168" s="124">
        <v>20000</v>
      </c>
    </row>
    <row r="169" spans="1:10" s="165" customFormat="1" ht="12.75">
      <c r="A169" s="123">
        <v>332</v>
      </c>
      <c r="B169" s="394" t="s">
        <v>534</v>
      </c>
      <c r="C169" s="122" t="s">
        <v>549</v>
      </c>
      <c r="D169" s="427">
        <v>6</v>
      </c>
      <c r="E169" s="435">
        <v>4400</v>
      </c>
      <c r="F169" s="403">
        <f>+D169*E169</f>
        <v>26400</v>
      </c>
      <c r="G169" s="403">
        <f t="shared" si="5"/>
        <v>26400</v>
      </c>
      <c r="H169" s="556"/>
      <c r="I169" s="556"/>
      <c r="J169" s="609">
        <v>26400</v>
      </c>
    </row>
    <row r="170" spans="1:10" s="165" customFormat="1" ht="12.75">
      <c r="A170" s="123">
        <v>332</v>
      </c>
      <c r="B170" s="394" t="s">
        <v>534</v>
      </c>
      <c r="C170" s="122" t="s">
        <v>550</v>
      </c>
      <c r="D170" s="427">
        <v>3</v>
      </c>
      <c r="E170" s="435">
        <v>10000</v>
      </c>
      <c r="F170" s="403">
        <f>+D170*E170</f>
        <v>30000</v>
      </c>
      <c r="G170" s="403">
        <f t="shared" si="5"/>
        <v>30000</v>
      </c>
      <c r="H170" s="556"/>
      <c r="I170" s="556"/>
      <c r="J170" s="609">
        <v>30000</v>
      </c>
    </row>
    <row r="171" spans="1:10" s="165" customFormat="1" ht="12.75">
      <c r="A171" s="21" t="s">
        <v>551</v>
      </c>
      <c r="B171" s="386"/>
      <c r="C171" s="16"/>
      <c r="D171" s="440"/>
      <c r="E171" s="437"/>
      <c r="F171" s="412">
        <f>SUM(F169:F170)</f>
        <v>56400</v>
      </c>
      <c r="G171" s="412"/>
      <c r="H171" s="101"/>
      <c r="I171" s="101"/>
      <c r="J171" s="124">
        <v>56400</v>
      </c>
    </row>
    <row r="172" spans="1:10" s="165" customFormat="1" ht="12.75">
      <c r="A172" s="113">
        <v>333</v>
      </c>
      <c r="B172" s="384" t="s">
        <v>541</v>
      </c>
      <c r="C172" s="112" t="s">
        <v>552</v>
      </c>
      <c r="D172" s="427">
        <v>2</v>
      </c>
      <c r="E172" s="435">
        <v>2000</v>
      </c>
      <c r="F172" s="403">
        <f>+D172*E172</f>
        <v>4000</v>
      </c>
      <c r="G172" s="403">
        <f t="shared" si="5"/>
        <v>4000</v>
      </c>
      <c r="H172" s="556"/>
      <c r="I172" s="556"/>
      <c r="J172" s="609">
        <v>4000</v>
      </c>
    </row>
    <row r="173" spans="1:10" s="165" customFormat="1" ht="12.75">
      <c r="A173" s="113">
        <v>333</v>
      </c>
      <c r="B173" s="384" t="s">
        <v>534</v>
      </c>
      <c r="C173" s="112" t="s">
        <v>553</v>
      </c>
      <c r="D173" s="427">
        <v>8</v>
      </c>
      <c r="E173" s="435">
        <f>+F173/D173</f>
        <v>750</v>
      </c>
      <c r="F173" s="403">
        <v>6000</v>
      </c>
      <c r="G173" s="403">
        <f t="shared" si="5"/>
        <v>6000</v>
      </c>
      <c r="H173" s="556"/>
      <c r="I173" s="556"/>
      <c r="J173" s="609">
        <v>6000</v>
      </c>
    </row>
    <row r="174" spans="1:10" s="165" customFormat="1" ht="12.75">
      <c r="A174" s="113">
        <v>333</v>
      </c>
      <c r="B174" s="384" t="s">
        <v>534</v>
      </c>
      <c r="C174" s="112" t="s">
        <v>554</v>
      </c>
      <c r="D174" s="427">
        <f>+F174/E174</f>
        <v>6</v>
      </c>
      <c r="E174" s="435">
        <v>500</v>
      </c>
      <c r="F174" s="403">
        <v>3000</v>
      </c>
      <c r="G174" s="403">
        <f t="shared" si="5"/>
        <v>3000</v>
      </c>
      <c r="H174" s="556"/>
      <c r="I174" s="556"/>
      <c r="J174" s="609">
        <v>3000</v>
      </c>
    </row>
    <row r="175" spans="1:10" s="165" customFormat="1" ht="24">
      <c r="A175" s="123">
        <v>333</v>
      </c>
      <c r="B175" s="394" t="s">
        <v>526</v>
      </c>
      <c r="C175" s="112" t="s">
        <v>556</v>
      </c>
      <c r="D175" s="427">
        <v>3</v>
      </c>
      <c r="E175" s="435">
        <f>+F175/D175</f>
        <v>2000</v>
      </c>
      <c r="F175" s="403">
        <v>6000</v>
      </c>
      <c r="G175" s="403">
        <f t="shared" si="5"/>
        <v>6000</v>
      </c>
      <c r="H175" s="556"/>
      <c r="I175" s="556"/>
      <c r="J175" s="609">
        <v>6000</v>
      </c>
    </row>
    <row r="176" spans="1:10" s="165" customFormat="1" ht="12.75">
      <c r="A176" s="18" t="s">
        <v>557</v>
      </c>
      <c r="B176" s="125"/>
      <c r="C176" s="16"/>
      <c r="D176" s="436"/>
      <c r="E176" s="437"/>
      <c r="F176" s="412">
        <f>SUM(F172:F175)</f>
        <v>19000</v>
      </c>
      <c r="G176" s="412"/>
      <c r="H176" s="101"/>
      <c r="I176" s="101"/>
      <c r="J176" s="124">
        <v>19000</v>
      </c>
    </row>
    <row r="177" spans="1:10" s="165" customFormat="1" ht="12.75">
      <c r="A177" s="113">
        <v>335</v>
      </c>
      <c r="B177" s="384" t="s">
        <v>534</v>
      </c>
      <c r="C177" s="112" t="s">
        <v>558</v>
      </c>
      <c r="D177" s="427">
        <f>+F177/E177</f>
        <v>50</v>
      </c>
      <c r="E177" s="410">
        <v>75</v>
      </c>
      <c r="F177" s="410">
        <v>3750</v>
      </c>
      <c r="G177" s="410">
        <f t="shared" si="5"/>
        <v>3750</v>
      </c>
      <c r="H177" s="556"/>
      <c r="I177" s="556"/>
      <c r="J177" s="609">
        <v>3750</v>
      </c>
    </row>
    <row r="178" spans="1:10" s="17" customFormat="1" ht="12.75">
      <c r="A178" s="113">
        <v>335</v>
      </c>
      <c r="B178" s="384" t="s">
        <v>526</v>
      </c>
      <c r="C178" s="112" t="s">
        <v>561</v>
      </c>
      <c r="D178" s="555">
        <v>1</v>
      </c>
      <c r="E178" s="435">
        <f>F178/D178</f>
        <v>5000</v>
      </c>
      <c r="F178" s="410">
        <v>5000</v>
      </c>
      <c r="G178" s="410">
        <f>+F178</f>
        <v>5000</v>
      </c>
      <c r="H178" s="403"/>
      <c r="I178" s="403"/>
      <c r="J178" s="405">
        <v>5000</v>
      </c>
    </row>
    <row r="179" spans="1:10" s="165" customFormat="1" ht="12.75">
      <c r="A179" s="113">
        <v>335</v>
      </c>
      <c r="B179" s="384" t="s">
        <v>526</v>
      </c>
      <c r="C179" s="112" t="s">
        <v>560</v>
      </c>
      <c r="D179" s="427">
        <v>1</v>
      </c>
      <c r="E179" s="435">
        <v>26000</v>
      </c>
      <c r="F179" s="403">
        <f>+D179*E179</f>
        <v>26000</v>
      </c>
      <c r="G179" s="403">
        <f t="shared" si="5"/>
        <v>26000</v>
      </c>
      <c r="H179" s="556"/>
      <c r="I179" s="556"/>
      <c r="J179" s="609">
        <v>26000</v>
      </c>
    </row>
    <row r="180" spans="1:10" s="165" customFormat="1" ht="12.75">
      <c r="A180" s="18" t="s">
        <v>563</v>
      </c>
      <c r="B180" s="125"/>
      <c r="C180" s="16"/>
      <c r="D180" s="436"/>
      <c r="E180" s="437"/>
      <c r="F180" s="412">
        <f>SUM(F177:F179)</f>
        <v>34750</v>
      </c>
      <c r="G180" s="412"/>
      <c r="H180" s="101"/>
      <c r="I180" s="101"/>
      <c r="J180" s="124">
        <v>34750</v>
      </c>
    </row>
    <row r="181" spans="1:10" s="165" customFormat="1" ht="12.75">
      <c r="A181" s="123">
        <v>336</v>
      </c>
      <c r="B181" s="394" t="s">
        <v>526</v>
      </c>
      <c r="C181" s="122" t="s">
        <v>564</v>
      </c>
      <c r="D181" s="427">
        <v>1</v>
      </c>
      <c r="E181" s="435">
        <v>12000</v>
      </c>
      <c r="F181" s="403">
        <f>+E181*D181</f>
        <v>12000</v>
      </c>
      <c r="G181" s="403">
        <f t="shared" si="5"/>
        <v>12000</v>
      </c>
      <c r="H181" s="556"/>
      <c r="I181" s="556"/>
      <c r="J181" s="609">
        <v>12000</v>
      </c>
    </row>
    <row r="182" spans="1:10" s="165" customFormat="1" ht="12.75">
      <c r="A182" s="21" t="s">
        <v>565</v>
      </c>
      <c r="B182" s="386"/>
      <c r="C182" s="16"/>
      <c r="D182" s="440"/>
      <c r="E182" s="437"/>
      <c r="F182" s="412">
        <f>SUM(F181)</f>
        <v>12000</v>
      </c>
      <c r="G182" s="412"/>
      <c r="H182" s="101"/>
      <c r="I182" s="101"/>
      <c r="J182" s="124">
        <v>12000</v>
      </c>
    </row>
    <row r="183" spans="1:10" s="167" customFormat="1" ht="12.75">
      <c r="A183" s="113">
        <v>345</v>
      </c>
      <c r="B183" s="384" t="s">
        <v>526</v>
      </c>
      <c r="C183" s="112" t="s">
        <v>833</v>
      </c>
      <c r="D183" s="573">
        <v>10</v>
      </c>
      <c r="E183" s="455">
        <v>1000</v>
      </c>
      <c r="F183" s="410">
        <f>+D183*E183</f>
        <v>10000</v>
      </c>
      <c r="G183" s="410">
        <f>+F183</f>
        <v>10000</v>
      </c>
      <c r="H183" s="556"/>
      <c r="I183" s="556"/>
      <c r="J183" s="609">
        <v>10000</v>
      </c>
    </row>
    <row r="184" spans="1:10" s="165" customFormat="1" ht="12.75">
      <c r="A184" s="18" t="s">
        <v>570</v>
      </c>
      <c r="B184" s="125"/>
      <c r="C184" s="16"/>
      <c r="D184" s="441"/>
      <c r="E184" s="442"/>
      <c r="F184" s="412">
        <f>SUM(F183)</f>
        <v>10000</v>
      </c>
      <c r="G184" s="412"/>
      <c r="H184" s="101"/>
      <c r="I184" s="101"/>
      <c r="J184" s="124">
        <v>10000</v>
      </c>
    </row>
    <row r="185" spans="1:10" s="165" customFormat="1" ht="24">
      <c r="A185" s="113">
        <v>349</v>
      </c>
      <c r="B185" s="384" t="s">
        <v>534</v>
      </c>
      <c r="C185" s="112" t="s">
        <v>571</v>
      </c>
      <c r="D185" s="427">
        <v>1</v>
      </c>
      <c r="E185" s="435">
        <v>102600</v>
      </c>
      <c r="F185" s="403">
        <v>102600</v>
      </c>
      <c r="G185" s="403">
        <f t="shared" si="5"/>
        <v>102600</v>
      </c>
      <c r="H185" s="556"/>
      <c r="I185" s="556"/>
      <c r="J185" s="609">
        <v>102600</v>
      </c>
    </row>
    <row r="186" spans="1:10" s="165" customFormat="1" ht="12.75">
      <c r="A186" s="113">
        <v>349</v>
      </c>
      <c r="B186" s="384" t="s">
        <v>526</v>
      </c>
      <c r="C186" s="112" t="s">
        <v>572</v>
      </c>
      <c r="D186" s="427">
        <v>1</v>
      </c>
      <c r="E186" s="435">
        <v>3000</v>
      </c>
      <c r="F186" s="403">
        <f>+E186*D186</f>
        <v>3000</v>
      </c>
      <c r="G186" s="403">
        <f t="shared" si="5"/>
        <v>3000</v>
      </c>
      <c r="H186" s="556"/>
      <c r="I186" s="556"/>
      <c r="J186" s="609">
        <v>3000</v>
      </c>
    </row>
    <row r="187" spans="1:10" s="165" customFormat="1" ht="12.75">
      <c r="A187" s="18" t="s">
        <v>574</v>
      </c>
      <c r="B187" s="125"/>
      <c r="C187" s="16"/>
      <c r="D187" s="441"/>
      <c r="E187" s="442"/>
      <c r="F187" s="412">
        <f>SUM(F185:F186)</f>
        <v>105600</v>
      </c>
      <c r="G187" s="412"/>
      <c r="H187" s="101"/>
      <c r="I187" s="101"/>
      <c r="J187" s="124">
        <v>105600</v>
      </c>
    </row>
    <row r="188" spans="1:10" s="165" customFormat="1" ht="12.75">
      <c r="A188" s="115">
        <v>351</v>
      </c>
      <c r="B188" s="389" t="s">
        <v>526</v>
      </c>
      <c r="C188" s="112" t="s">
        <v>575</v>
      </c>
      <c r="D188" s="427">
        <v>6</v>
      </c>
      <c r="E188" s="435">
        <f>+F188/D188</f>
        <v>1083.3333333333333</v>
      </c>
      <c r="F188" s="403">
        <v>6500</v>
      </c>
      <c r="G188" s="403">
        <f t="shared" si="5"/>
        <v>6500</v>
      </c>
      <c r="H188" s="556"/>
      <c r="I188" s="556"/>
      <c r="J188" s="609">
        <v>6500</v>
      </c>
    </row>
    <row r="189" spans="1:10" s="165" customFormat="1" ht="12.75">
      <c r="A189" s="21" t="s">
        <v>577</v>
      </c>
      <c r="B189" s="386"/>
      <c r="C189" s="16"/>
      <c r="D189" s="440"/>
      <c r="E189" s="437"/>
      <c r="F189" s="412">
        <f>SUM(F188)</f>
        <v>6500</v>
      </c>
      <c r="G189" s="412"/>
      <c r="H189" s="101"/>
      <c r="I189" s="101"/>
      <c r="J189" s="124">
        <v>6500</v>
      </c>
    </row>
    <row r="190" spans="1:10" s="165" customFormat="1" ht="12.75">
      <c r="A190" s="123">
        <v>353</v>
      </c>
      <c r="B190" s="394" t="s">
        <v>526</v>
      </c>
      <c r="C190" s="122" t="s">
        <v>584</v>
      </c>
      <c r="D190" s="427">
        <v>2</v>
      </c>
      <c r="E190" s="435">
        <f>+F190/D190</f>
        <v>10000</v>
      </c>
      <c r="F190" s="403">
        <v>20000</v>
      </c>
      <c r="G190" s="403">
        <f t="shared" si="5"/>
        <v>20000</v>
      </c>
      <c r="H190" s="556"/>
      <c r="I190" s="556"/>
      <c r="J190" s="609">
        <v>20000</v>
      </c>
    </row>
    <row r="191" spans="1:10" s="165" customFormat="1" ht="12.75">
      <c r="A191" s="18" t="s">
        <v>585</v>
      </c>
      <c r="B191" s="125"/>
      <c r="C191" s="16"/>
      <c r="D191" s="436"/>
      <c r="E191" s="437"/>
      <c r="F191" s="412">
        <f>SUM(F190)</f>
        <v>20000</v>
      </c>
      <c r="G191" s="412"/>
      <c r="H191" s="101"/>
      <c r="I191" s="101"/>
      <c r="J191" s="124">
        <v>20000</v>
      </c>
    </row>
    <row r="192" spans="1:10" s="165" customFormat="1" ht="12.75">
      <c r="A192" s="113">
        <v>354</v>
      </c>
      <c r="B192" s="384" t="s">
        <v>534</v>
      </c>
      <c r="C192" s="112" t="s">
        <v>587</v>
      </c>
      <c r="D192" s="427">
        <v>1</v>
      </c>
      <c r="E192" s="435">
        <v>21773</v>
      </c>
      <c r="F192" s="403">
        <v>21773</v>
      </c>
      <c r="G192" s="403">
        <f t="shared" si="5"/>
        <v>21773</v>
      </c>
      <c r="H192" s="556"/>
      <c r="I192" s="556"/>
      <c r="J192" s="609">
        <v>21773</v>
      </c>
    </row>
    <row r="193" spans="1:10" s="165" customFormat="1" ht="12.75">
      <c r="A193" s="18" t="s">
        <v>588</v>
      </c>
      <c r="B193" s="125"/>
      <c r="C193" s="16"/>
      <c r="D193" s="432"/>
      <c r="E193" s="101"/>
      <c r="F193" s="412">
        <v>21773</v>
      </c>
      <c r="G193" s="412"/>
      <c r="H193" s="101"/>
      <c r="I193" s="101"/>
      <c r="J193" s="124">
        <v>21773</v>
      </c>
    </row>
    <row r="194" spans="1:10" s="165" customFormat="1" ht="12.75">
      <c r="A194" s="113">
        <v>356</v>
      </c>
      <c r="B194" s="384" t="s">
        <v>541</v>
      </c>
      <c r="C194" s="112" t="s">
        <v>594</v>
      </c>
      <c r="D194" s="427">
        <v>1</v>
      </c>
      <c r="E194" s="435">
        <v>15000</v>
      </c>
      <c r="F194" s="403">
        <f>+D194*E194</f>
        <v>15000</v>
      </c>
      <c r="G194" s="403">
        <f t="shared" si="5"/>
        <v>15000</v>
      </c>
      <c r="H194" s="556"/>
      <c r="I194" s="556"/>
      <c r="J194" s="609">
        <v>15000</v>
      </c>
    </row>
    <row r="195" spans="1:10" s="165" customFormat="1" ht="12.75">
      <c r="A195" s="18" t="s">
        <v>595</v>
      </c>
      <c r="B195" s="125"/>
      <c r="C195" s="16"/>
      <c r="D195" s="436"/>
      <c r="E195" s="437"/>
      <c r="F195" s="412">
        <f>SUM(F194)</f>
        <v>15000</v>
      </c>
      <c r="G195" s="412"/>
      <c r="H195" s="101"/>
      <c r="I195" s="101"/>
      <c r="J195" s="124">
        <v>15000</v>
      </c>
    </row>
    <row r="196" spans="1:10" s="165" customFormat="1" ht="12.75">
      <c r="A196" s="113">
        <v>371</v>
      </c>
      <c r="B196" s="384" t="s">
        <v>534</v>
      </c>
      <c r="C196" s="112" t="s">
        <v>596</v>
      </c>
      <c r="D196" s="427">
        <v>45</v>
      </c>
      <c r="E196" s="419">
        <v>1100</v>
      </c>
      <c r="F196" s="410">
        <f>+D196*E196</f>
        <v>49500</v>
      </c>
      <c r="G196" s="410">
        <f t="shared" si="5"/>
        <v>49500</v>
      </c>
      <c r="H196" s="556"/>
      <c r="I196" s="556"/>
      <c r="J196" s="609">
        <v>49500</v>
      </c>
    </row>
    <row r="197" spans="1:10" s="17" customFormat="1" ht="12.75">
      <c r="A197" s="113">
        <v>371</v>
      </c>
      <c r="B197" s="384" t="s">
        <v>597</v>
      </c>
      <c r="C197" s="112" t="s">
        <v>598</v>
      </c>
      <c r="D197" s="427">
        <v>3</v>
      </c>
      <c r="E197" s="419">
        <v>2400</v>
      </c>
      <c r="F197" s="410">
        <f>+E197*D197</f>
        <v>7200</v>
      </c>
      <c r="G197" s="410">
        <f>+F197</f>
        <v>7200</v>
      </c>
      <c r="H197" s="410"/>
      <c r="I197" s="410"/>
      <c r="J197" s="411">
        <v>7200</v>
      </c>
    </row>
    <row r="198" spans="1:10" s="165" customFormat="1" ht="12.75">
      <c r="A198" s="113">
        <v>371</v>
      </c>
      <c r="B198" s="384" t="s">
        <v>534</v>
      </c>
      <c r="C198" s="112" t="s">
        <v>599</v>
      </c>
      <c r="D198" s="427">
        <v>51</v>
      </c>
      <c r="E198" s="419">
        <v>280</v>
      </c>
      <c r="F198" s="410">
        <f>+D198*E198</f>
        <v>14280</v>
      </c>
      <c r="G198" s="410">
        <f t="shared" si="5"/>
        <v>14280</v>
      </c>
      <c r="H198" s="556"/>
      <c r="I198" s="556"/>
      <c r="J198" s="609">
        <v>14280</v>
      </c>
    </row>
    <row r="199" spans="1:10" s="165" customFormat="1" ht="12.75">
      <c r="A199" s="18" t="s">
        <v>600</v>
      </c>
      <c r="B199" s="125"/>
      <c r="C199" s="16"/>
      <c r="D199" s="438"/>
      <c r="E199" s="439"/>
      <c r="F199" s="412">
        <f>SUM(F196:F198)</f>
        <v>70980</v>
      </c>
      <c r="G199" s="412"/>
      <c r="H199" s="101"/>
      <c r="I199" s="101"/>
      <c r="J199" s="124">
        <v>70980</v>
      </c>
    </row>
    <row r="200" spans="1:10" s="165" customFormat="1" ht="13.5" customHeight="1">
      <c r="A200" s="113">
        <v>372</v>
      </c>
      <c r="B200" s="384" t="s">
        <v>601</v>
      </c>
      <c r="C200" s="112" t="s">
        <v>602</v>
      </c>
      <c r="D200" s="427">
        <v>2037</v>
      </c>
      <c r="E200" s="419">
        <v>280</v>
      </c>
      <c r="F200" s="410">
        <f>+D200*E200</f>
        <v>570360</v>
      </c>
      <c r="G200" s="410">
        <f t="shared" si="5"/>
        <v>570360</v>
      </c>
      <c r="H200" s="556"/>
      <c r="I200" s="556"/>
      <c r="J200" s="609">
        <v>570360</v>
      </c>
    </row>
    <row r="201" spans="1:10" s="165" customFormat="1" ht="13.5" customHeight="1">
      <c r="A201" s="113">
        <v>372</v>
      </c>
      <c r="B201" s="384" t="s">
        <v>541</v>
      </c>
      <c r="C201" s="112" t="s">
        <v>603</v>
      </c>
      <c r="D201" s="427">
        <v>30</v>
      </c>
      <c r="E201" s="419">
        <v>900</v>
      </c>
      <c r="F201" s="410">
        <f>+D201*E201</f>
        <v>27000</v>
      </c>
      <c r="G201" s="410">
        <f>+F201</f>
        <v>27000</v>
      </c>
      <c r="H201" s="556"/>
      <c r="I201" s="556"/>
      <c r="J201" s="609">
        <v>27000</v>
      </c>
    </row>
    <row r="202" spans="1:10" s="165" customFormat="1" ht="12.75">
      <c r="A202" s="18" t="s">
        <v>604</v>
      </c>
      <c r="B202" s="125"/>
      <c r="C202" s="16"/>
      <c r="D202" s="438"/>
      <c r="E202" s="439"/>
      <c r="F202" s="412">
        <f>SUM(F200:F201)</f>
        <v>597360</v>
      </c>
      <c r="G202" s="412"/>
      <c r="H202" s="101"/>
      <c r="I202" s="101"/>
      <c r="J202" s="124">
        <v>597360</v>
      </c>
    </row>
    <row r="203" spans="1:10" s="167" customFormat="1" ht="12.75">
      <c r="A203" s="113">
        <v>379</v>
      </c>
      <c r="B203" s="384" t="s">
        <v>605</v>
      </c>
      <c r="C203" s="112" t="s">
        <v>606</v>
      </c>
      <c r="D203" s="573">
        <v>20000</v>
      </c>
      <c r="E203" s="610">
        <v>0.51</v>
      </c>
      <c r="F203" s="410">
        <f>+E203*D203</f>
        <v>10200</v>
      </c>
      <c r="G203" s="410">
        <f>+F203</f>
        <v>10200</v>
      </c>
      <c r="H203" s="556"/>
      <c r="I203" s="556"/>
      <c r="J203" s="609">
        <v>10200</v>
      </c>
    </row>
    <row r="204" spans="1:10" s="165" customFormat="1" ht="12.75">
      <c r="A204" s="113">
        <v>379</v>
      </c>
      <c r="B204" s="384" t="s">
        <v>605</v>
      </c>
      <c r="C204" s="112" t="s">
        <v>607</v>
      </c>
      <c r="D204" s="427">
        <f>274696+20000</f>
        <v>294696</v>
      </c>
      <c r="E204" s="410">
        <v>0.59</v>
      </c>
      <c r="F204" s="410">
        <f>+D204*E204</f>
        <v>173870.63999999998</v>
      </c>
      <c r="G204" s="410">
        <f t="shared" si="5"/>
        <v>173870.63999999998</v>
      </c>
      <c r="H204" s="556"/>
      <c r="I204" s="556"/>
      <c r="J204" s="609">
        <v>173870.64</v>
      </c>
    </row>
    <row r="205" spans="1:10" s="165" customFormat="1" ht="12.75">
      <c r="A205" s="18" t="s">
        <v>608</v>
      </c>
      <c r="B205" s="125"/>
      <c r="C205" s="16"/>
      <c r="D205" s="436"/>
      <c r="E205" s="437"/>
      <c r="F205" s="412">
        <f>SUM(F203:F204)</f>
        <v>184070.63999999998</v>
      </c>
      <c r="G205" s="412"/>
      <c r="H205" s="101"/>
      <c r="I205" s="101"/>
      <c r="J205" s="124">
        <v>184070.64</v>
      </c>
    </row>
    <row r="206" spans="1:10" s="165" customFormat="1" ht="12.75">
      <c r="A206" s="113">
        <v>383</v>
      </c>
      <c r="B206" s="384" t="s">
        <v>534</v>
      </c>
      <c r="C206" s="112" t="s">
        <v>609</v>
      </c>
      <c r="D206" s="573">
        <v>122</v>
      </c>
      <c r="E206" s="410">
        <v>5.625</v>
      </c>
      <c r="F206" s="410">
        <f>+D206*E206</f>
        <v>686.25</v>
      </c>
      <c r="G206" s="410">
        <f>+F206</f>
        <v>686.25</v>
      </c>
      <c r="H206" s="101"/>
      <c r="I206" s="101"/>
      <c r="J206" s="124">
        <v>686.25</v>
      </c>
    </row>
    <row r="207" spans="1:10" s="165" customFormat="1" ht="13.5" thickBot="1">
      <c r="A207" s="511" t="s">
        <v>610</v>
      </c>
      <c r="B207" s="473"/>
      <c r="C207" s="121"/>
      <c r="D207" s="608"/>
      <c r="E207" s="445"/>
      <c r="F207" s="446">
        <f>SUM(F206)</f>
        <v>686.25</v>
      </c>
      <c r="G207" s="446"/>
      <c r="H207" s="611"/>
      <c r="I207" s="611"/>
      <c r="J207" s="612">
        <v>686.25</v>
      </c>
    </row>
    <row r="208" spans="1:6" s="167" customFormat="1" ht="19.5" customHeight="1" thickBot="1">
      <c r="A208" s="166"/>
      <c r="B208" s="28"/>
      <c r="C208" s="29"/>
      <c r="D208" s="270"/>
      <c r="E208" s="204"/>
      <c r="F208" s="126"/>
    </row>
    <row r="209" spans="1:17" s="105" customFormat="1" ht="24.75" customHeight="1" thickBot="1">
      <c r="A209" s="815" t="s">
        <v>616</v>
      </c>
      <c r="B209" s="816"/>
      <c r="C209" s="816"/>
      <c r="D209" s="816"/>
      <c r="E209" s="816"/>
      <c r="F209" s="96">
        <f>+F207+F205+F202+F199+F195+F193+F191+F189+F187+F184+F182+F180+F176+F171+F168+F166+F164+F162+F159+F157</f>
        <v>1300396.8900000001</v>
      </c>
      <c r="G209" s="96">
        <f>SUM(G156:G207)</f>
        <v>1300396.89</v>
      </c>
      <c r="H209" s="96">
        <f>SUM(H156:H207)</f>
        <v>0</v>
      </c>
      <c r="I209" s="168">
        <f>SUM(I156:I207)</f>
        <v>0</v>
      </c>
      <c r="J209" s="96">
        <f>+J207+J205+J202+J199+J195+J193+J191+J189+J187+J184+J182+J180+J176+J171+J168+J166+J164+J162+J159+J157</f>
        <v>1300396.8900000001</v>
      </c>
      <c r="K209" s="97"/>
      <c r="M209" s="97"/>
      <c r="N209" s="83"/>
      <c r="O209" s="95"/>
      <c r="P209" s="95"/>
      <c r="Q209" s="97"/>
    </row>
    <row r="210" spans="1:6" s="167" customFormat="1" ht="12.75" hidden="1">
      <c r="A210" s="166"/>
      <c r="B210" s="28"/>
      <c r="C210" s="29"/>
      <c r="D210" s="270"/>
      <c r="E210" s="204"/>
      <c r="F210" s="126"/>
    </row>
    <row r="211" spans="1:6" s="167" customFormat="1" ht="12.75" hidden="1">
      <c r="A211" s="166"/>
      <c r="B211" s="28"/>
      <c r="C211" s="29"/>
      <c r="D211" s="270"/>
      <c r="E211" s="204"/>
      <c r="F211" s="126"/>
    </row>
    <row r="212" spans="1:6" s="167" customFormat="1" ht="13.5" hidden="1" thickBot="1">
      <c r="A212" s="166"/>
      <c r="B212" s="28"/>
      <c r="C212" s="29"/>
      <c r="D212" s="270"/>
      <c r="E212" s="204"/>
      <c r="F212" s="126"/>
    </row>
    <row r="213" spans="1:6" s="167" customFormat="1" ht="19.5" customHeight="1" thickBot="1">
      <c r="A213" s="166"/>
      <c r="B213" s="28"/>
      <c r="C213" s="29"/>
      <c r="D213" s="270"/>
      <c r="E213" s="204"/>
      <c r="F213" s="126"/>
    </row>
    <row r="214" spans="1:17" s="295" customFormat="1" ht="33.75" customHeight="1" thickBot="1">
      <c r="A214" s="251" t="s">
        <v>617</v>
      </c>
      <c r="B214" s="149"/>
      <c r="C214" s="293"/>
      <c r="D214" s="294"/>
      <c r="E214" s="287"/>
      <c r="F214" s="30"/>
      <c r="G214" s="335"/>
      <c r="H214" s="335"/>
      <c r="I214" s="335"/>
      <c r="J214" s="335"/>
      <c r="K214" s="233"/>
      <c r="M214" s="233"/>
      <c r="N214" s="291"/>
      <c r="O214" s="95"/>
      <c r="P214" s="95"/>
      <c r="Q214" s="233"/>
    </row>
    <row r="215" spans="1:10" s="167" customFormat="1" ht="12.75">
      <c r="A215" s="467">
        <v>433</v>
      </c>
      <c r="B215" s="468" t="s">
        <v>169</v>
      </c>
      <c r="C215" s="469" t="s">
        <v>623</v>
      </c>
      <c r="D215" s="493">
        <v>4</v>
      </c>
      <c r="E215" s="470">
        <v>1375</v>
      </c>
      <c r="F215" s="470">
        <v>5500</v>
      </c>
      <c r="G215" s="470">
        <f aca="true" t="shared" si="6" ref="G215:G235">+F215</f>
        <v>5500</v>
      </c>
      <c r="H215" s="470"/>
      <c r="I215" s="470"/>
      <c r="J215" s="471">
        <v>5500</v>
      </c>
    </row>
    <row r="216" spans="1:10" s="167" customFormat="1" ht="12.75">
      <c r="A216" s="113">
        <v>433</v>
      </c>
      <c r="B216" s="384" t="s">
        <v>169</v>
      </c>
      <c r="C216" s="112" t="s">
        <v>625</v>
      </c>
      <c r="D216" s="482">
        <v>2</v>
      </c>
      <c r="E216" s="451">
        <v>8100</v>
      </c>
      <c r="F216" s="451">
        <v>16200</v>
      </c>
      <c r="G216" s="451">
        <f t="shared" si="6"/>
        <v>16200</v>
      </c>
      <c r="H216" s="451"/>
      <c r="I216" s="451"/>
      <c r="J216" s="452">
        <v>16200</v>
      </c>
    </row>
    <row r="217" spans="1:10" s="167" customFormat="1" ht="12.75">
      <c r="A217" s="113">
        <v>433</v>
      </c>
      <c r="B217" s="384" t="s">
        <v>169</v>
      </c>
      <c r="C217" s="112" t="s">
        <v>626</v>
      </c>
      <c r="D217" s="482">
        <v>2</v>
      </c>
      <c r="E217" s="451">
        <v>1600</v>
      </c>
      <c r="F217" s="451">
        <v>3200</v>
      </c>
      <c r="G217" s="451">
        <f t="shared" si="6"/>
        <v>3200</v>
      </c>
      <c r="H217" s="451"/>
      <c r="I217" s="451"/>
      <c r="J217" s="452">
        <v>3200</v>
      </c>
    </row>
    <row r="218" spans="1:10" s="167" customFormat="1" ht="12.75">
      <c r="A218" s="113">
        <v>433</v>
      </c>
      <c r="B218" s="384" t="s">
        <v>169</v>
      </c>
      <c r="C218" s="112" t="s">
        <v>627</v>
      </c>
      <c r="D218" s="482">
        <v>3</v>
      </c>
      <c r="E218" s="451">
        <v>2000</v>
      </c>
      <c r="F218" s="451">
        <v>6000</v>
      </c>
      <c r="G218" s="451">
        <f t="shared" si="6"/>
        <v>6000</v>
      </c>
      <c r="H218" s="451"/>
      <c r="I218" s="451"/>
      <c r="J218" s="452">
        <v>6000</v>
      </c>
    </row>
    <row r="219" spans="1:10" s="165" customFormat="1" ht="12.75">
      <c r="A219" s="18" t="s">
        <v>630</v>
      </c>
      <c r="B219" s="125"/>
      <c r="C219" s="16"/>
      <c r="D219" s="494"/>
      <c r="E219" s="456"/>
      <c r="F219" s="453">
        <v>30900</v>
      </c>
      <c r="G219" s="453"/>
      <c r="H219" s="453"/>
      <c r="I219" s="453"/>
      <c r="J219" s="454">
        <v>30900</v>
      </c>
    </row>
    <row r="220" spans="1:10" s="167" customFormat="1" ht="12.75">
      <c r="A220" s="113">
        <v>434</v>
      </c>
      <c r="B220" s="384" t="s">
        <v>169</v>
      </c>
      <c r="C220" s="112" t="s">
        <v>631</v>
      </c>
      <c r="D220" s="482">
        <v>4</v>
      </c>
      <c r="E220" s="457">
        <v>187.5</v>
      </c>
      <c r="F220" s="451">
        <v>750</v>
      </c>
      <c r="G220" s="451">
        <f t="shared" si="6"/>
        <v>750</v>
      </c>
      <c r="H220" s="451"/>
      <c r="I220" s="451"/>
      <c r="J220" s="452">
        <v>750</v>
      </c>
    </row>
    <row r="221" spans="1:10" s="167" customFormat="1" ht="12.75">
      <c r="A221" s="113">
        <v>434</v>
      </c>
      <c r="B221" s="384" t="s">
        <v>169</v>
      </c>
      <c r="C221" s="112" t="s">
        <v>633</v>
      </c>
      <c r="D221" s="482">
        <v>1</v>
      </c>
      <c r="E221" s="457">
        <v>1187.5</v>
      </c>
      <c r="F221" s="451">
        <v>1187.5</v>
      </c>
      <c r="G221" s="451">
        <f t="shared" si="6"/>
        <v>1187.5</v>
      </c>
      <c r="H221" s="451"/>
      <c r="I221" s="451"/>
      <c r="J221" s="452">
        <v>1187.5</v>
      </c>
    </row>
    <row r="222" spans="1:10" s="165" customFormat="1" ht="12.75">
      <c r="A222" s="18" t="s">
        <v>634</v>
      </c>
      <c r="B222" s="125"/>
      <c r="C222" s="16"/>
      <c r="D222" s="494"/>
      <c r="E222" s="456"/>
      <c r="F222" s="453">
        <v>1937.5</v>
      </c>
      <c r="G222" s="453"/>
      <c r="H222" s="453"/>
      <c r="I222" s="453"/>
      <c r="J222" s="454">
        <v>1937.5</v>
      </c>
    </row>
    <row r="223" spans="1:10" s="167" customFormat="1" ht="12.75">
      <c r="A223" s="113">
        <v>436</v>
      </c>
      <c r="B223" s="384" t="s">
        <v>169</v>
      </c>
      <c r="C223" s="112" t="s">
        <v>640</v>
      </c>
      <c r="D223" s="482">
        <v>4</v>
      </c>
      <c r="E223" s="457">
        <v>4200</v>
      </c>
      <c r="F223" s="451">
        <v>16800</v>
      </c>
      <c r="G223" s="451">
        <f t="shared" si="6"/>
        <v>16800</v>
      </c>
      <c r="H223" s="451"/>
      <c r="I223" s="451"/>
      <c r="J223" s="452">
        <v>16800</v>
      </c>
    </row>
    <row r="224" spans="1:10" s="167" customFormat="1" ht="12.75">
      <c r="A224" s="113">
        <v>436</v>
      </c>
      <c r="B224" s="384" t="s">
        <v>169</v>
      </c>
      <c r="C224" s="112" t="s">
        <v>718</v>
      </c>
      <c r="D224" s="482">
        <v>1</v>
      </c>
      <c r="E224" s="457">
        <v>2823</v>
      </c>
      <c r="F224" s="451">
        <v>2823</v>
      </c>
      <c r="G224" s="451">
        <f t="shared" si="6"/>
        <v>2823</v>
      </c>
      <c r="H224" s="451"/>
      <c r="I224" s="451"/>
      <c r="J224" s="452">
        <v>2823</v>
      </c>
    </row>
    <row r="225" spans="1:10" s="167" customFormat="1" ht="12.75">
      <c r="A225" s="113">
        <v>436</v>
      </c>
      <c r="B225" s="384" t="s">
        <v>169</v>
      </c>
      <c r="C225" s="112" t="s">
        <v>641</v>
      </c>
      <c r="D225" s="482">
        <v>1</v>
      </c>
      <c r="E225" s="457">
        <v>6000</v>
      </c>
      <c r="F225" s="451">
        <v>6000</v>
      </c>
      <c r="G225" s="451">
        <f t="shared" si="6"/>
        <v>6000</v>
      </c>
      <c r="H225" s="451"/>
      <c r="I225" s="451"/>
      <c r="J225" s="452">
        <v>6000</v>
      </c>
    </row>
    <row r="226" spans="1:10" s="167" customFormat="1" ht="12.75">
      <c r="A226" s="113">
        <v>436</v>
      </c>
      <c r="B226" s="384" t="s">
        <v>169</v>
      </c>
      <c r="C226" s="112" t="s">
        <v>642</v>
      </c>
      <c r="D226" s="482">
        <v>5</v>
      </c>
      <c r="E226" s="457">
        <v>1500</v>
      </c>
      <c r="F226" s="451">
        <v>7500</v>
      </c>
      <c r="G226" s="451">
        <f t="shared" si="6"/>
        <v>7500</v>
      </c>
      <c r="H226" s="451"/>
      <c r="I226" s="451"/>
      <c r="J226" s="452">
        <v>7500</v>
      </c>
    </row>
    <row r="227" spans="1:10" s="167" customFormat="1" ht="12.75">
      <c r="A227" s="113">
        <v>436</v>
      </c>
      <c r="B227" s="384" t="s">
        <v>169</v>
      </c>
      <c r="C227" s="112" t="s">
        <v>644</v>
      </c>
      <c r="D227" s="482">
        <v>2</v>
      </c>
      <c r="E227" s="457">
        <v>1875</v>
      </c>
      <c r="F227" s="451">
        <v>3750</v>
      </c>
      <c r="G227" s="451">
        <f t="shared" si="6"/>
        <v>3750</v>
      </c>
      <c r="H227" s="451"/>
      <c r="I227" s="451"/>
      <c r="J227" s="452">
        <v>3750</v>
      </c>
    </row>
    <row r="228" spans="1:10" s="165" customFormat="1" ht="12.75">
      <c r="A228" s="18" t="s">
        <v>655</v>
      </c>
      <c r="B228" s="125"/>
      <c r="C228" s="16"/>
      <c r="D228" s="494"/>
      <c r="E228" s="412"/>
      <c r="F228" s="453">
        <f>SUM(F223:F227)</f>
        <v>36873</v>
      </c>
      <c r="G228" s="453"/>
      <c r="H228" s="453"/>
      <c r="I228" s="453"/>
      <c r="J228" s="454">
        <f>SUM(J223:J227)</f>
        <v>36873</v>
      </c>
    </row>
    <row r="229" spans="1:10" s="167" customFormat="1" ht="12.75">
      <c r="A229" s="113">
        <v>437</v>
      </c>
      <c r="B229" s="384" t="s">
        <v>169</v>
      </c>
      <c r="C229" s="112" t="s">
        <v>656</v>
      </c>
      <c r="D229" s="482">
        <v>10</v>
      </c>
      <c r="E229" s="410">
        <v>875</v>
      </c>
      <c r="F229" s="451">
        <v>8750</v>
      </c>
      <c r="G229" s="451">
        <f t="shared" si="6"/>
        <v>8750</v>
      </c>
      <c r="H229" s="451"/>
      <c r="I229" s="451"/>
      <c r="J229" s="452">
        <v>8750</v>
      </c>
    </row>
    <row r="230" spans="1:10" s="167" customFormat="1" ht="12.75">
      <c r="A230" s="113">
        <v>437</v>
      </c>
      <c r="B230" s="384" t="s">
        <v>169</v>
      </c>
      <c r="C230" s="112" t="s">
        <v>658</v>
      </c>
      <c r="D230" s="482">
        <v>10</v>
      </c>
      <c r="E230" s="410">
        <v>800</v>
      </c>
      <c r="F230" s="451">
        <v>8000</v>
      </c>
      <c r="G230" s="451">
        <f t="shared" si="6"/>
        <v>8000</v>
      </c>
      <c r="H230" s="451"/>
      <c r="I230" s="451"/>
      <c r="J230" s="452">
        <v>8000</v>
      </c>
    </row>
    <row r="231" spans="1:10" s="167" customFormat="1" ht="12.75">
      <c r="A231" s="113">
        <v>437</v>
      </c>
      <c r="B231" s="384" t="s">
        <v>169</v>
      </c>
      <c r="C231" s="112" t="s">
        <v>659</v>
      </c>
      <c r="D231" s="482">
        <v>4</v>
      </c>
      <c r="E231" s="435">
        <v>900</v>
      </c>
      <c r="F231" s="403">
        <v>3600</v>
      </c>
      <c r="G231" s="451">
        <f t="shared" si="6"/>
        <v>3600</v>
      </c>
      <c r="H231" s="451"/>
      <c r="I231" s="451"/>
      <c r="J231" s="452">
        <v>3600</v>
      </c>
    </row>
    <row r="232" spans="1:10" s="167" customFormat="1" ht="12.75">
      <c r="A232" s="113">
        <v>437</v>
      </c>
      <c r="B232" s="384" t="s">
        <v>169</v>
      </c>
      <c r="C232" s="112" t="s">
        <v>660</v>
      </c>
      <c r="D232" s="482">
        <v>20</v>
      </c>
      <c r="E232" s="458">
        <v>400</v>
      </c>
      <c r="F232" s="451">
        <v>8000</v>
      </c>
      <c r="G232" s="451">
        <f t="shared" si="6"/>
        <v>8000</v>
      </c>
      <c r="H232" s="451"/>
      <c r="I232" s="451"/>
      <c r="J232" s="452">
        <v>8000</v>
      </c>
    </row>
    <row r="233" spans="1:10" s="167" customFormat="1" ht="12.75">
      <c r="A233" s="113">
        <v>437</v>
      </c>
      <c r="B233" s="384" t="s">
        <v>169</v>
      </c>
      <c r="C233" s="112" t="s">
        <v>666</v>
      </c>
      <c r="D233" s="482">
        <v>7</v>
      </c>
      <c r="E233" s="414">
        <v>350</v>
      </c>
      <c r="F233" s="451">
        <v>2450</v>
      </c>
      <c r="G233" s="451">
        <f t="shared" si="6"/>
        <v>2450</v>
      </c>
      <c r="H233" s="451"/>
      <c r="I233" s="451"/>
      <c r="J233" s="452">
        <v>2450</v>
      </c>
    </row>
    <row r="234" spans="1:10" s="165" customFormat="1" ht="12.75">
      <c r="A234" s="18" t="s">
        <v>668</v>
      </c>
      <c r="B234" s="125"/>
      <c r="C234" s="16"/>
      <c r="D234" s="494"/>
      <c r="E234" s="412"/>
      <c r="F234" s="453">
        <v>30800</v>
      </c>
      <c r="G234" s="453"/>
      <c r="H234" s="453"/>
      <c r="I234" s="453"/>
      <c r="J234" s="454">
        <v>30800</v>
      </c>
    </row>
    <row r="235" spans="1:10" s="167" customFormat="1" ht="12.75">
      <c r="A235" s="113">
        <v>439</v>
      </c>
      <c r="B235" s="384" t="s">
        <v>169</v>
      </c>
      <c r="C235" s="112" t="s">
        <v>673</v>
      </c>
      <c r="D235" s="482">
        <v>1</v>
      </c>
      <c r="E235" s="435">
        <v>1200</v>
      </c>
      <c r="F235" s="403">
        <v>1200</v>
      </c>
      <c r="G235" s="451">
        <f t="shared" si="6"/>
        <v>1200</v>
      </c>
      <c r="H235" s="451"/>
      <c r="I235" s="451"/>
      <c r="J235" s="452">
        <v>1200</v>
      </c>
    </row>
    <row r="236" spans="1:10" s="165" customFormat="1" ht="13.5" thickBot="1">
      <c r="A236" s="120" t="s">
        <v>675</v>
      </c>
      <c r="B236" s="395"/>
      <c r="C236" s="121"/>
      <c r="D236" s="496"/>
      <c r="E236" s="474"/>
      <c r="F236" s="475">
        <v>1200</v>
      </c>
      <c r="G236" s="475"/>
      <c r="H236" s="475"/>
      <c r="I236" s="475"/>
      <c r="J236" s="476">
        <v>1200</v>
      </c>
    </row>
    <row r="237" spans="1:10" s="165" customFormat="1" ht="19.5" customHeight="1" thickBot="1">
      <c r="A237" s="176"/>
      <c r="B237" s="177"/>
      <c r="C237" s="178"/>
      <c r="D237" s="285"/>
      <c r="E237" s="207"/>
      <c r="F237" s="181"/>
      <c r="G237" s="181"/>
      <c r="H237" s="181"/>
      <c r="I237" s="181"/>
      <c r="J237" s="181"/>
    </row>
    <row r="238" spans="1:17" s="95" customFormat="1" ht="24.75" customHeight="1" thickBot="1">
      <c r="A238" s="817" t="s">
        <v>682</v>
      </c>
      <c r="B238" s="818"/>
      <c r="C238" s="818"/>
      <c r="D238" s="818"/>
      <c r="E238" s="797"/>
      <c r="F238" s="96">
        <f>+F236+F234+F228+F222+F219</f>
        <v>101710.5</v>
      </c>
      <c r="G238" s="96">
        <f>SUM(G215:G236)</f>
        <v>101710.5</v>
      </c>
      <c r="H238" s="96">
        <f>SUM(H215:H236)</f>
        <v>0</v>
      </c>
      <c r="I238" s="96">
        <f>SUM(I215:I236)</f>
        <v>0</v>
      </c>
      <c r="J238" s="96">
        <f>+J236+J234+J228+J222+J219</f>
        <v>101710.5</v>
      </c>
      <c r="K238" s="108"/>
      <c r="N238" s="94"/>
      <c r="Q238" s="108"/>
    </row>
    <row r="239" spans="1:17" s="95" customFormat="1" ht="19.5" customHeight="1" thickBot="1">
      <c r="A239" s="173"/>
      <c r="B239" s="173"/>
      <c r="C239" s="173"/>
      <c r="D239" s="286"/>
      <c r="E239" s="209"/>
      <c r="F239" s="174"/>
      <c r="G239" s="174"/>
      <c r="H239" s="174"/>
      <c r="I239" s="174"/>
      <c r="J239" s="174"/>
      <c r="K239" s="108"/>
      <c r="N239" s="94"/>
      <c r="Q239" s="108"/>
    </row>
    <row r="240" spans="1:17" s="110" customFormat="1" ht="24.75" customHeight="1" thickBot="1">
      <c r="A240" s="798" t="s">
        <v>11</v>
      </c>
      <c r="B240" s="799"/>
      <c r="C240" s="799"/>
      <c r="D240" s="799"/>
      <c r="E240" s="800"/>
      <c r="F240" s="477">
        <f>SUM(F238+F209+F153)</f>
        <v>1622138.0760000001</v>
      </c>
      <c r="G240" s="477">
        <f>SUM(G238+G209+G153)</f>
        <v>1622138.076</v>
      </c>
      <c r="H240" s="477">
        <f>SUM(H238+H209+H153)</f>
        <v>0</v>
      </c>
      <c r="I240" s="477">
        <f>SUM(I238+I209+I153)</f>
        <v>0</v>
      </c>
      <c r="J240" s="477">
        <f>SUM(J238+J209+J153)</f>
        <v>1622138.0760000001</v>
      </c>
      <c r="K240" s="109"/>
      <c r="N240" s="111"/>
      <c r="Q240" s="109"/>
    </row>
    <row r="241" spans="1:6" ht="12.75">
      <c r="A241" s="5"/>
      <c r="B241" s="44"/>
      <c r="C241" s="45"/>
      <c r="D241" s="276"/>
      <c r="E241" s="210"/>
      <c r="F241" s="42"/>
    </row>
    <row r="242" spans="1:6" ht="12.75">
      <c r="A242" s="5"/>
      <c r="B242" s="44"/>
      <c r="C242" s="45"/>
      <c r="D242" s="276"/>
      <c r="E242" s="229"/>
      <c r="F242" s="48"/>
    </row>
    <row r="243" spans="1:6" ht="12.75">
      <c r="A243" s="5"/>
      <c r="B243" s="5"/>
      <c r="C243" s="45"/>
      <c r="D243" s="277"/>
      <c r="E243" s="229"/>
      <c r="F243" s="48"/>
    </row>
    <row r="244" spans="1:6" ht="12.75">
      <c r="A244" s="5"/>
      <c r="B244" s="5"/>
      <c r="C244" s="45"/>
      <c r="D244" s="277"/>
      <c r="E244" s="229"/>
      <c r="F244" s="48"/>
    </row>
    <row r="245" spans="1:6" ht="12.75">
      <c r="A245" s="5"/>
      <c r="B245" s="5"/>
      <c r="C245" s="45"/>
      <c r="D245" s="277"/>
      <c r="E245" s="229"/>
      <c r="F245" s="48"/>
    </row>
    <row r="246" spans="1:6" ht="12.75">
      <c r="A246" s="5"/>
      <c r="B246" s="5"/>
      <c r="C246" s="45"/>
      <c r="D246" s="277"/>
      <c r="E246" s="229"/>
      <c r="F246" s="48"/>
    </row>
    <row r="247" spans="1:6" ht="12.75">
      <c r="A247" s="5"/>
      <c r="B247" s="5"/>
      <c r="C247" s="45"/>
      <c r="D247" s="277"/>
      <c r="E247" s="229"/>
      <c r="F247" s="48"/>
    </row>
    <row r="248" spans="1:6" ht="12.75">
      <c r="A248" s="5"/>
      <c r="B248" s="5"/>
      <c r="C248" s="45"/>
      <c r="D248" s="277"/>
      <c r="E248" s="229"/>
      <c r="F248" s="48"/>
    </row>
    <row r="249" spans="1:6" ht="12.75">
      <c r="A249" s="5"/>
      <c r="B249" s="5"/>
      <c r="C249" s="45"/>
      <c r="D249" s="277"/>
      <c r="E249" s="229"/>
      <c r="F249" s="48"/>
    </row>
    <row r="250" spans="1:6" ht="12.75">
      <c r="A250" s="5"/>
      <c r="B250" s="5"/>
      <c r="C250" s="45"/>
      <c r="D250" s="277"/>
      <c r="E250" s="229"/>
      <c r="F250" s="48"/>
    </row>
    <row r="251" spans="1:6" ht="12.75">
      <c r="A251" s="5"/>
      <c r="B251" s="5"/>
      <c r="C251" s="45"/>
      <c r="D251" s="277"/>
      <c r="E251" s="229"/>
      <c r="F251" s="48"/>
    </row>
    <row r="252" spans="1:6" ht="12.75">
      <c r="A252" s="5"/>
      <c r="B252" s="5"/>
      <c r="C252" s="45"/>
      <c r="D252" s="277"/>
      <c r="E252" s="229"/>
      <c r="F252" s="48"/>
    </row>
    <row r="253" spans="1:6" ht="12.75">
      <c r="A253" s="5"/>
      <c r="B253" s="5"/>
      <c r="C253" s="45"/>
      <c r="D253" s="277"/>
      <c r="E253" s="229"/>
      <c r="F253" s="48"/>
    </row>
    <row r="254" spans="1:6" ht="12.75">
      <c r="A254" s="5"/>
      <c r="B254" s="5"/>
      <c r="C254" s="45"/>
      <c r="D254" s="277"/>
      <c r="E254" s="229"/>
      <c r="F254" s="48"/>
    </row>
    <row r="255" spans="1:6" ht="12.75">
      <c r="A255" s="5"/>
      <c r="B255" s="5"/>
      <c r="C255" s="45"/>
      <c r="D255" s="277"/>
      <c r="E255" s="229"/>
      <c r="F255" s="48"/>
    </row>
    <row r="256" spans="1:6" ht="12.75">
      <c r="A256" s="5"/>
      <c r="B256" s="5"/>
      <c r="C256" s="45"/>
      <c r="D256" s="277"/>
      <c r="E256" s="229"/>
      <c r="F256" s="48"/>
    </row>
    <row r="257" spans="1:6" ht="12.75">
      <c r="A257" s="5"/>
      <c r="B257" s="5"/>
      <c r="C257" s="45"/>
      <c r="D257" s="277"/>
      <c r="E257" s="229"/>
      <c r="F257" s="48"/>
    </row>
    <row r="258" spans="1:6" ht="12.75">
      <c r="A258" s="5"/>
      <c r="B258" s="5"/>
      <c r="C258" s="45"/>
      <c r="D258" s="277"/>
      <c r="E258" s="229"/>
      <c r="F258" s="48"/>
    </row>
    <row r="259" spans="1:6" ht="12.75">
      <c r="A259" s="5"/>
      <c r="B259" s="5"/>
      <c r="C259" s="45"/>
      <c r="D259" s="277"/>
      <c r="E259" s="229"/>
      <c r="F259" s="48"/>
    </row>
    <row r="260" spans="1:6" ht="12.75">
      <c r="A260" s="5"/>
      <c r="B260" s="5"/>
      <c r="C260" s="45"/>
      <c r="D260" s="277"/>
      <c r="E260" s="229"/>
      <c r="F260" s="48"/>
    </row>
    <row r="261" spans="1:6" ht="12.75">
      <c r="A261" s="5"/>
      <c r="B261" s="5"/>
      <c r="C261" s="45"/>
      <c r="D261" s="277"/>
      <c r="E261" s="229"/>
      <c r="F261" s="48"/>
    </row>
    <row r="262" spans="1:6" ht="12.75">
      <c r="A262" s="5"/>
      <c r="B262" s="5"/>
      <c r="C262" s="45"/>
      <c r="D262" s="277"/>
      <c r="E262" s="229"/>
      <c r="F262" s="48"/>
    </row>
    <row r="263" spans="1:6" ht="12.75">
      <c r="A263" s="5"/>
      <c r="B263" s="5"/>
      <c r="C263" s="45"/>
      <c r="D263" s="277"/>
      <c r="E263" s="229"/>
      <c r="F263" s="48"/>
    </row>
  </sheetData>
  <sheetProtection password="E5C7" sheet="1" objects="1" scenarios="1" selectLockedCells="1" selectUnlockedCells="1"/>
  <mergeCells count="17">
    <mergeCell ref="A238:E238"/>
    <mergeCell ref="A240:E240"/>
    <mergeCell ref="A1:C1"/>
    <mergeCell ref="A2:C2"/>
    <mergeCell ref="A3:C3"/>
    <mergeCell ref="A153:E153"/>
    <mergeCell ref="E3:F3"/>
    <mergeCell ref="A4:J4"/>
    <mergeCell ref="A5:J5"/>
    <mergeCell ref="I6:J6"/>
    <mergeCell ref="E6:F6"/>
    <mergeCell ref="E7:F7"/>
    <mergeCell ref="I7:J7"/>
    <mergeCell ref="A209:E209"/>
    <mergeCell ref="A8:B8"/>
    <mergeCell ref="A9:B9"/>
    <mergeCell ref="A7:B7"/>
  </mergeCells>
  <printOptions/>
  <pageMargins left="0.1968503937007874" right="0.1968503937007874" top="0.3937007874015748" bottom="0.3937007874015748" header="0" footer="0"/>
  <pageSetup horizontalDpi="300" verticalDpi="300" orientation="landscape" paperSize="5" scale="70" r:id="rId1"/>
  <headerFooter alignWithMargins="0">
    <oddFooter>&amp;CPágina &amp;P de &amp;N</oddFooter>
  </headerFooter>
  <rowBreaks count="2" manualBreakCount="2">
    <brk id="181" max="9" man="1"/>
    <brk id="2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Griselda Cobas </dc:creator>
  <cp:keywords/>
  <dc:description/>
  <cp:lastModifiedBy>Prensa</cp:lastModifiedBy>
  <cp:lastPrinted>2010-02-02T15:04:08Z</cp:lastPrinted>
  <dcterms:created xsi:type="dcterms:W3CDTF">2009-10-28T19:03:01Z</dcterms:created>
  <dcterms:modified xsi:type="dcterms:W3CDTF">2010-02-25T18:29:56Z</dcterms:modified>
  <cp:category/>
  <cp:version/>
  <cp:contentType/>
  <cp:contentStatus/>
</cp:coreProperties>
</file>