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9165" windowHeight="4545" tabRatio="818" firstSheet="9" activeTab="16"/>
  </bookViews>
  <sheets>
    <sheet name="DNFA" sheetId="1" r:id="rId1"/>
    <sheet name="Cordoba" sheetId="2" r:id="rId2"/>
    <sheet name="Chaco-Fsa" sheetId="3" r:id="rId3"/>
    <sheet name="Entre Rios" sheetId="4" r:id="rId4"/>
    <sheet name="La Pampa-San Luis" sheetId="5" r:id="rId5"/>
    <sheet name="Corrientes-Misiones" sheetId="6" r:id="rId6"/>
    <sheet name="BsAs Norte" sheetId="7" r:id="rId7"/>
    <sheet name="BsAs Sur" sheetId="8" r:id="rId8"/>
    <sheet name="Noa Norte" sheetId="9" r:id="rId9"/>
    <sheet name="Santa Fe" sheetId="10" r:id="rId10"/>
    <sheet name="Noa Sur" sheetId="11" r:id="rId11"/>
    <sheet name="Cuyo" sheetId="12" r:id="rId12"/>
    <sheet name="Metropolitana" sheetId="13" r:id="rId13"/>
    <sheet name="Patagonia Sur" sheetId="14" r:id="rId14"/>
    <sheet name="Patagonia Norte" sheetId="15" r:id="rId15"/>
    <sheet name="Consolidado" sheetId="16" r:id="rId16"/>
    <sheet name="RESUMEN POR INCISOS " sheetId="17" r:id="rId17"/>
  </sheets>
  <definedNames>
    <definedName name="_xlnm.Print_Area" localSheetId="6">'BsAs Norte'!$A$1:$J$140</definedName>
    <definedName name="_xlnm.Print_Area" localSheetId="2">'Chaco-Fsa'!$A$1:$J$67</definedName>
    <definedName name="_xlnm.Print_Area" localSheetId="15">'Consolidado'!$A$1:$J$445</definedName>
    <definedName name="_xlnm.Print_Area" localSheetId="1">'Cordoba'!$A$1:$K$98</definedName>
    <definedName name="_xlnm.Print_Area" localSheetId="5">'Corrientes-Misiones'!$A$1:$J$216</definedName>
    <definedName name="_xlnm.Print_Area" localSheetId="11">'Cuyo'!$A$1:$K$148</definedName>
    <definedName name="_xlnm.Print_Area" localSheetId="0">'DNFA'!$A$1:$J$193</definedName>
    <definedName name="_xlnm.Print_Area" localSheetId="3">'Entre Rios'!$A$1:$M$179</definedName>
    <definedName name="_xlnm.Print_Area" localSheetId="4">'La Pampa-San Luis'!$A$1:$J$184</definedName>
    <definedName name="_xlnm.Print_Area" localSheetId="12">'Metropolitana'!$A$1:$J$107</definedName>
    <definedName name="_xlnm.Print_Area" localSheetId="8">'Noa Norte'!$A$1:$J$174</definedName>
    <definedName name="_xlnm.Print_Area" localSheetId="10">'Noa Sur'!$A$1:$K$224</definedName>
    <definedName name="_xlnm.Print_Area" localSheetId="14">'Patagonia Norte'!$A$1:$J$117</definedName>
    <definedName name="_xlnm.Print_Area" localSheetId="13">'Patagonia Sur'!$A$1:$J$164</definedName>
    <definedName name="_xlnm.Print_Area" localSheetId="16">'RESUMEN POR INCISOS '!$A$1:$R$13</definedName>
    <definedName name="_xlnm.Print_Area" localSheetId="9">'Santa Fe'!$A$1:$J$152</definedName>
    <definedName name="_xlnm.Print_Titles" localSheetId="6">'BsAs Norte'!$1:$11</definedName>
    <definedName name="_xlnm.Print_Titles" localSheetId="7">'BsAs Sur'!$1:$11</definedName>
    <definedName name="_xlnm.Print_Titles" localSheetId="2">'Chaco-Fsa'!$1:$11</definedName>
    <definedName name="_xlnm.Print_Titles" localSheetId="15">'Consolidado'!$1:$11</definedName>
    <definedName name="_xlnm.Print_Titles" localSheetId="1">'Cordoba'!$1:$11</definedName>
    <definedName name="_xlnm.Print_Titles" localSheetId="5">'Corrientes-Misiones'!$1:$11</definedName>
    <definedName name="_xlnm.Print_Titles" localSheetId="11">'Cuyo'!$1:$11</definedName>
    <definedName name="_xlnm.Print_Titles" localSheetId="0">'DNFA'!$1:$12</definedName>
    <definedName name="_xlnm.Print_Titles" localSheetId="3">'Entre Rios'!$1:$13</definedName>
    <definedName name="_xlnm.Print_Titles" localSheetId="4">'La Pampa-San Luis'!$1:$11</definedName>
    <definedName name="_xlnm.Print_Titles" localSheetId="12">'Metropolitana'!$1:$11</definedName>
    <definedName name="_xlnm.Print_Titles" localSheetId="8">'Noa Norte'!$1:$10</definedName>
    <definedName name="_xlnm.Print_Titles" localSheetId="10">'Noa Sur'!$1:$11</definedName>
    <definedName name="_xlnm.Print_Titles" localSheetId="14">'Patagonia Norte'!$1:$13</definedName>
    <definedName name="_xlnm.Print_Titles" localSheetId="13">'Patagonia Sur'!$1:$11</definedName>
    <definedName name="_xlnm.Print_Titles" localSheetId="16">'RESUMEN POR INCISOS '!$3:$3</definedName>
    <definedName name="_xlnm.Print_Titles" localSheetId="9">'Santa Fe'!$1:$11</definedName>
  </definedNames>
  <calcPr fullCalcOnLoad="1"/>
</workbook>
</file>

<file path=xl/sharedStrings.xml><?xml version="1.0" encoding="utf-8"?>
<sst xmlns="http://schemas.openxmlformats.org/spreadsheetml/2006/main" count="4681" uniqueCount="1100">
  <si>
    <t xml:space="preserve">CARTUCHO ORIGINAL PARA IMPRESORA EPSON STYLUS 600 -- CODIGO S020093 NEGRO/S020089 COLOR </t>
  </si>
  <si>
    <t>CARTUCHO ORIGINAL PARA IMPRESORA EPSON STYLUS 480 -- CODIGO T013201 NEGRO / T014201 COLOR</t>
  </si>
  <si>
    <t>CARTUCHO ORIGINAL PARA IMPRESORA  HEWLETT PACKARD LASERJET 1000/1005 Y 1200/12200 -- CODIGO  C7115A</t>
  </si>
  <si>
    <t>TONER ORIGINAL PARA IMPRESORA XEROX PHASER 4500 – CODIGO 113R00657</t>
  </si>
  <si>
    <t>TONER ORIGINAL PARA IMPRESORA XEROX PHASER 6250 – CODIGO 106R00672 CYAN</t>
  </si>
  <si>
    <t>TONER ORIGINAL PARA IMPRESORA XEROX PHASER 6250 – CODIGO 106R00673 MAGENTA</t>
  </si>
  <si>
    <t>TONER ORIGINAL PARA IMPRESORA XEROX PHASER 6250 – CODIGO 106R00674 AMARILLO</t>
  </si>
  <si>
    <t>TONER ORIGINAL PARA IMPRESORA XEROX  PHASER 6250 – CODIGO 106R00674 NEGRO</t>
  </si>
  <si>
    <t>CARTUCHO ORIGINAL PARA IMPRESORA LEXMARK 3200 -- CODIGO 12A1970 NEGRO</t>
  </si>
  <si>
    <t>CARTUCHO ORIGINAL PARA IMPRESORA LEXMARK 3200 -- CODIGO 12A1980 COLOR</t>
  </si>
  <si>
    <t>CARTUCHO ORIGINAL PARA IMPRESORA HEWLETT PACKARD DESK JET APOLLO 1200 -- CODIGO 51626A COLOR</t>
  </si>
  <si>
    <t>CARTUCHO ORIGINAL PARA IMPRESORA CANON IP-1500 -- CODIGO BCI-24 NEGRO</t>
  </si>
  <si>
    <t>CARTUCHO ORIGINAL PARA IMPRESORA CANON IP-1500 -- CODIGO BCI-24 COLOR</t>
  </si>
  <si>
    <t>533186/09 y 533183/09</t>
  </si>
  <si>
    <t>ADQUISICION DE UTILES DE OFICINA</t>
  </si>
  <si>
    <t>MANT. INST. TERMOMECANICAS</t>
  </si>
  <si>
    <t>MANT. Y REPARAC. DE ASCENSORES</t>
  </si>
  <si>
    <t>MANTENIMIENTO DE CONTROL DE ACCESO</t>
  </si>
  <si>
    <t>SERV. DE FUMIGACIÓN Y DESINFECCIÓN</t>
  </si>
  <si>
    <t>TELEFONICA INTERNET</t>
  </si>
  <si>
    <t>Otros Servicios</t>
  </si>
  <si>
    <t>CAJA METALICA INSTRUMENTAL</t>
  </si>
  <si>
    <t xml:space="preserve">CONOS  REFLECTIVOS PARA SEÑALIZACION </t>
  </si>
  <si>
    <t>ADSL</t>
  </si>
  <si>
    <t>HERRAMIENTAS</t>
  </si>
  <si>
    <t>COMPUTADORA PORTATIL (NOTEBOOK), C/A</t>
  </si>
  <si>
    <t>IMPRESORA PORTATIL P. NOTEBOOK</t>
  </si>
  <si>
    <t>IMPRESORA CAROO ANGOSTO</t>
  </si>
  <si>
    <t>EXPTE N°</t>
  </si>
  <si>
    <t>DESCRIPCIÓN</t>
  </si>
  <si>
    <t>TOTAL SOLICITUD</t>
  </si>
  <si>
    <t>TOTAL PAC</t>
  </si>
  <si>
    <t>489077/09</t>
  </si>
  <si>
    <t>ADQUISICIÓN DE RESMAS</t>
  </si>
  <si>
    <t>ESCANER CON ADAPTADOR DE TRANSPARENCIAS PARA DIAPOSITIVAS DE 35 mm Y NEGATIVOS DE FOTOS</t>
  </si>
  <si>
    <t>PLOTER COLOR (1,50)</t>
  </si>
  <si>
    <t>Heladera</t>
  </si>
  <si>
    <t>Fotocopiadora</t>
  </si>
  <si>
    <t>REVISTERO DE MADERA DE10 x 30 x 25 apróx.</t>
  </si>
  <si>
    <t>LIBROS, TEVISTAS Y OTROS ELEMENTOS COLECCIONABLES</t>
  </si>
  <si>
    <t>Total 450</t>
  </si>
  <si>
    <t>TOTAL PROGRAMA 19 - CONSOLIDADO</t>
  </si>
  <si>
    <t xml:space="preserve">CARPETAS PLASTICAS TAMAÑO OFICO </t>
  </si>
  <si>
    <t>CARPETAS PLASTICAS TAMAÑO A4</t>
  </si>
  <si>
    <t>COLA BLANCA</t>
  </si>
  <si>
    <t>ETIQUETAS AUTOADHESIVAS</t>
  </si>
  <si>
    <t>ALMOHADILLA</t>
  </si>
  <si>
    <t>LAPIZ NEGRO</t>
  </si>
  <si>
    <t>BANDAS ELASTICAS</t>
  </si>
  <si>
    <t>TONER ORIGINAL PARA IMPRESORA HEWLETT PACKARD LASERJET 1006</t>
  </si>
  <si>
    <t>TONER ORIGINAL PARA IMPRESORA HEWLETT PACKARD LASERJET 1010</t>
  </si>
  <si>
    <t>TONER ORIGINAL PARA IMPRESORA HEWLETT PACKARD LASERJET 4250</t>
  </si>
  <si>
    <t>CARTUCHO ORIGINAL PARA IMPRESORA HEWLETT PACKARD MULTIFUNCION HP C 4480</t>
  </si>
  <si>
    <t>Sello fechador</t>
  </si>
  <si>
    <t>Sello personal</t>
  </si>
  <si>
    <t>MANTENIMIENTO Y REPARACION DE VEHICULOS</t>
  </si>
  <si>
    <t>MANTENIMIENTO Y REPARACION DE MAQUINARIAS Y EQUIPO</t>
  </si>
  <si>
    <t>LIMPIEZA, ASEO Y FUMIGACION</t>
  </si>
  <si>
    <t>IMPRENTA, PUBLICACIONES Y REPRODUCCIONES</t>
  </si>
  <si>
    <t>OTROS SERVICIOS</t>
  </si>
  <si>
    <t>EQUIPOS VARIOS</t>
  </si>
  <si>
    <t>TOTAL PROGRAMA 19 - DNFA</t>
  </si>
  <si>
    <t>TOTAL PROGRAMA 19 - CORDOBA</t>
  </si>
  <si>
    <t>TOTAL PROGRAMA 19 - CHACO FORMOSA</t>
  </si>
  <si>
    <t>TOTAL PROGRAMA 19 - ENTRE RIOS</t>
  </si>
  <si>
    <t>TOTAL PROGRAMA 19 - LA PAMPA - SAN LUIS</t>
  </si>
  <si>
    <t>TOTAL PROGRAMA 19 - CORRIENTES - MISIONES</t>
  </si>
  <si>
    <t>TOTAL PROGRAMA 19 - BUENOS AIRES NORTE</t>
  </si>
  <si>
    <t>TOTAL PROGRAMA 19 - BUENOS AIRES SUR</t>
  </si>
  <si>
    <t>TOTAL PROGRAMA 19 - NOA NORTE</t>
  </si>
  <si>
    <t>TOTAL PROGRAMA 19 - SANTA FE</t>
  </si>
  <si>
    <t>TOTAL PROGRAMA 19 - NOA SUR</t>
  </si>
  <si>
    <t>TOTAL DEL PROGRAMA 19 - CUYO</t>
  </si>
  <si>
    <t>TOTAL PROGRAMA 19 - METROPOLITANO</t>
  </si>
  <si>
    <t>TOTAL PROGRAMA 19 - PATAGONIA SUR</t>
  </si>
  <si>
    <t>TOTAL PROGRAMA 19 - PATAGONIA NORTE</t>
  </si>
  <si>
    <t>ALIMENTOS PARA PERSONAS</t>
  </si>
  <si>
    <t>AGUA EN BIDONES</t>
  </si>
  <si>
    <t>BOLIGRAFO TIPO BIC - COLOR ROJO</t>
  </si>
  <si>
    <t>CARPETA DE CARTULINA CON 3 SOLAPAS</t>
  </si>
  <si>
    <t>CARPETA INSTITUCIONAL CON SOLAPAS</t>
  </si>
  <si>
    <t>RESALTADORES TRAZO FINO - AMARILLO -</t>
  </si>
  <si>
    <t>TAPA PARA ENCUADERNAR MATERIAL PLASTICO - TAMAÑO A4 TRANSPAR.</t>
  </si>
  <si>
    <t>Total 432</t>
  </si>
  <si>
    <t>GPRS</t>
  </si>
  <si>
    <t>MUEBLES Y EQUIPAMIENTO DE OFICINA</t>
  </si>
  <si>
    <t>Total 481</t>
  </si>
  <si>
    <t>TELEFONO - MOVISTAR</t>
  </si>
  <si>
    <t>INCISO 4</t>
  </si>
  <si>
    <t>INCISO 3</t>
  </si>
  <si>
    <t>INCISO 2</t>
  </si>
  <si>
    <t>VEHICULO</t>
  </si>
  <si>
    <t>CELULARES DE GRUPO</t>
  </si>
  <si>
    <t>CAMARA FOTOGRAFICA DIGITAL</t>
  </si>
  <si>
    <t>PC   COMPLETA</t>
  </si>
  <si>
    <t>IMPRESORA LASER</t>
  </si>
  <si>
    <t>PEN  DRIVES</t>
  </si>
  <si>
    <t>ESCANNER</t>
  </si>
  <si>
    <t>PALM'S</t>
  </si>
  <si>
    <t>DISCO RIGIDO  200 GB</t>
  </si>
  <si>
    <t>COPIADORA DVD  DOBLE FAZ</t>
  </si>
  <si>
    <t>ESTANTERIA METALICA DE 200 x 90 x 30 cm</t>
  </si>
  <si>
    <t>PROGRAMA  Nº  19</t>
  </si>
  <si>
    <t>UNIDAD EJECUTORA: DIRECCION NACIONAL DE FISCALIZACION AGROALIMENTARIA</t>
  </si>
  <si>
    <t>AGASAJOS</t>
  </si>
  <si>
    <t>ALMUERZOS CENAS</t>
  </si>
  <si>
    <t>YERBA MATE</t>
  </si>
  <si>
    <t>LECHE EN POLVO</t>
  </si>
  <si>
    <t>AGUA</t>
  </si>
  <si>
    <t>BIDONES</t>
  </si>
  <si>
    <t>Hojas transparentes para filminas t/ oficio</t>
  </si>
  <si>
    <t>Sobres blancos c/ membrete SENASA 12,5x17,6</t>
  </si>
  <si>
    <t>Sobres blancos c/ membrete SENASA 16,2x22,9</t>
  </si>
  <si>
    <t>Sobres manila c/ membrete SENASA 25x35</t>
  </si>
  <si>
    <t>Sobres manila c/ membrete SENASA 31x40</t>
  </si>
  <si>
    <t>Hojas con menbrete del SENASA tamaño carta</t>
  </si>
  <si>
    <t>Papel carbónico tamaño oficio</t>
  </si>
  <si>
    <t>Paquete</t>
  </si>
  <si>
    <t>Papel anotaciones de 9cmx9cm de 400 hojas</t>
  </si>
  <si>
    <t>Blok borrador t/oficio</t>
  </si>
  <si>
    <t>Cuadernos rayados tapa dura de 98 hjs.</t>
  </si>
  <si>
    <t>Cuadernos rayados con espiral de 98 hjs.</t>
  </si>
  <si>
    <t>Cuaderno cuadriculado tapa dura de 98 hjs.</t>
  </si>
  <si>
    <t>PASAJES</t>
  </si>
  <si>
    <t>Total 371</t>
  </si>
  <si>
    <t>VIATICOS</t>
  </si>
  <si>
    <t>Total 372</t>
  </si>
  <si>
    <t>ENERGIA ELECTRICA</t>
  </si>
  <si>
    <t>Total 311</t>
  </si>
  <si>
    <t>BIMESTRAL</t>
  </si>
  <si>
    <t>Total 312</t>
  </si>
  <si>
    <t>GAS NATURAL</t>
  </si>
  <si>
    <t>Total 313</t>
  </si>
  <si>
    <t>PROGRAMA ANUAL DE CONTRATACIONES - EJERCICIO 2010</t>
  </si>
  <si>
    <t xml:space="preserve">     PRESUPUESTO  2010</t>
  </si>
  <si>
    <t>TOTAL INCISO 3</t>
  </si>
  <si>
    <t>TOTAL INCISO 2</t>
  </si>
  <si>
    <t>TOTAL INCISO 4</t>
  </si>
  <si>
    <t>CANTIDAD ESTIMADA A ADQUIRIR</t>
  </si>
  <si>
    <t>PRECIO ESTIMADO POR UNIDAD</t>
  </si>
  <si>
    <t>COSTO ESTIMADO TOTAL</t>
  </si>
  <si>
    <t>FUENTE DE F. 12   RECURSOS PROPIOS</t>
  </si>
  <si>
    <t>FUENTE DE F. 21   TRANSF. EXTERNAS</t>
  </si>
  <si>
    <t>FUENTE DE F. 22   CREDITO EXTERNO</t>
  </si>
  <si>
    <t>TOTAL GENEREAL</t>
  </si>
  <si>
    <t>PARTIDA PARCIAL</t>
  </si>
  <si>
    <t>UNIDAD DE MEDIDA</t>
  </si>
  <si>
    <t>Total 434</t>
  </si>
  <si>
    <t xml:space="preserve">     FECHA:     OCTUBRE 2009</t>
  </si>
  <si>
    <t>TOTAL GENERAL</t>
  </si>
  <si>
    <t>Unidad</t>
  </si>
  <si>
    <t>LIBROS Y PUBLICACIONES</t>
  </si>
  <si>
    <t>DICCIONARIO REAL ACADEMIA ESPAÑOLA</t>
  </si>
  <si>
    <t>UNID.</t>
  </si>
  <si>
    <t>ABROCHADORA METALICA 21/06 T/MIT. PINTADA</t>
  </si>
  <si>
    <t>ADHESIVO SINT. T/BOLIGOMA X 50 ML</t>
  </si>
  <si>
    <t>ANILLO PLASTICO P/ ENCUADERNAR DE 11 MM DE DIAMETRO</t>
  </si>
  <si>
    <t>ANILLO PLASTICO P/ ENCUADERNAR DE 19 MM DE DIAMETRO</t>
  </si>
  <si>
    <t>ALMOHADILLA PARA SELLOS Nº 2 PLASTICA</t>
  </si>
  <si>
    <t>CAJA X 12</t>
  </si>
  <si>
    <t>APRIETA PAPEL METALICO 28 MM T/BINDER</t>
  </si>
  <si>
    <t>BOLSA X 1000 GRS</t>
  </si>
  <si>
    <t>BANDAS ELASTICAS COLOR NATURAL 40 MM ESPESOR 1,5 MM</t>
  </si>
  <si>
    <t>CAJA DE ARCHIVO DE CARTON TAMAÑO 42 CM X 35CM X 25 CM CON TAPA</t>
  </si>
  <si>
    <t>CAJA DE ARCHIVO DE CARTON TAMAÑO 26,5 CM X 38 X 39 CM CON TAPA</t>
  </si>
  <si>
    <t>CARPETA FIBRA NEGRA DOS ANILLOS DE 30 MM (OFICIO)</t>
  </si>
  <si>
    <t>UNID</t>
  </si>
  <si>
    <t>CARPETA PLASTICA CUBIERTA TRANSPARENTE BASE OPACA CON BROCHE PLÁSTICO (A4)</t>
  </si>
  <si>
    <t>CARPETA PLASTICA CUBIERTA TRANSPARENTE BASE OPACA CON BROCHE PLÁSTICO (OFICIO)</t>
  </si>
  <si>
    <t>CARPETAS COLGANTES C/VENTANA DELTA TIPO PENDAFLEX O SIMILAR</t>
  </si>
  <si>
    <t>CINTA P/ EMBALAJE DE 48 MM X 50 M TRANSPARENTE RESIST. A LA INTERPERIE</t>
  </si>
  <si>
    <t>CUADERNO ESCOLAR RAYADO TAPA DURA 100 HOJAS</t>
  </si>
  <si>
    <t>CUTER</t>
  </si>
  <si>
    <t>BOLSA X 100</t>
  </si>
  <si>
    <t>FOLIO TRANSP. A4 DE POLIETILENO C/ BANDA DE REFUERZO NEGRA DE MULT. PERFORACIONES</t>
  </si>
  <si>
    <t>BOLSA X 101</t>
  </si>
  <si>
    <t>FOLIO TRANSP. OFICIO DE POLIETILENO C/ BANDA DE REFUERZO NEGRA DE MULT. PERFORACIONES</t>
  </si>
  <si>
    <t>GOMA DE BORRAR LAPIZ / TINTA</t>
  </si>
  <si>
    <t>BOBINA</t>
  </si>
  <si>
    <t>HILO DE PLASTICO (BOBINA 400 GR)</t>
  </si>
  <si>
    <t>LAPIZ NEGRO T/ CTAEDLER O SIMIL S/ GOMA</t>
  </si>
  <si>
    <t>LIQUIDO CORRECTOR - LAPIZ</t>
  </si>
  <si>
    <t>LOMO PARA BIBLIORATO TAMAÑO  OFICIO AUTOADHESIVO</t>
  </si>
  <si>
    <t>MARCADOR PARA PIZARRA AL AGUA AZUL</t>
  </si>
  <si>
    <t>PAD PARA MOUSSE</t>
  </si>
  <si>
    <t>CAJA X 100</t>
  </si>
  <si>
    <t>PAPEL CARBONICO SIMPLE NEGRO - OFICIO PARA MAQUINA DE ESCRIBIR</t>
  </si>
  <si>
    <t>PERFORADORA (2 ORIFICIOS)METALICA CON GUIA CENTRADORA, BASE ANTIDESLIZ., HASTA 30 HOJAS, BASE DE MADERA</t>
  </si>
  <si>
    <t>SACAPUNTAS</t>
  </si>
  <si>
    <t>REGLA PLASTICA XC 30 CM</t>
  </si>
  <si>
    <t>TACOS 9 CM X 9 CM- COLOR - 300 HOJAS</t>
  </si>
  <si>
    <t>TACO DE PAPEL AUTOADHESIVO</t>
  </si>
  <si>
    <t>TIJETA 21 CM MAGO DE PLASTICO CUERPO METALICO SIMETRICA</t>
  </si>
  <si>
    <t>TINTA P/ SELLOS DE GOMA 30 CC COLOR AZUL. TIPO MARCA SEÑORITA</t>
  </si>
  <si>
    <t xml:space="preserve">CAJA  </t>
  </si>
  <si>
    <t>Total319</t>
  </si>
  <si>
    <t xml:space="preserve">BOLSA </t>
  </si>
  <si>
    <r>
      <t>FUENTE DE F. 12</t>
    </r>
    <r>
      <rPr>
        <sz val="9"/>
        <rFont val="Arial"/>
        <family val="2"/>
      </rPr>
      <t xml:space="preserve">   RECURSOS PROPIOS</t>
    </r>
  </si>
  <si>
    <t>TINTA P/ SELLOS DE GOMA 30 CC COLOR NEGRO. TIPO MARCA SEÑORITA</t>
  </si>
  <si>
    <t>LAMPARAS BAJO CONSUMO</t>
  </si>
  <si>
    <t>BALASTROS</t>
  </si>
  <si>
    <t>USB ESTABILIZADOR</t>
  </si>
  <si>
    <t>TUBOS FLUORESCENTES</t>
  </si>
  <si>
    <t>Total 293</t>
  </si>
  <si>
    <t>DISTINTIVO CON LOGO</t>
  </si>
  <si>
    <t>ESTANDARTE</t>
  </si>
  <si>
    <t>BANDERA DE CEREMONIA CON ASTA Y BASE</t>
  </si>
  <si>
    <t>ATACHE CON 4 DIVISIONES</t>
  </si>
  <si>
    <t>Total 299</t>
  </si>
  <si>
    <t>REPARACION DE VEHICULOS OFICIALES</t>
  </si>
  <si>
    <t>Total 333</t>
  </si>
  <si>
    <t>LIMPIEZA ASEO DE VEHICULO OFICIAL</t>
  </si>
  <si>
    <t>SERV. INTEGRAL DE LIMPIEZA</t>
  </si>
  <si>
    <t>Total 335</t>
  </si>
  <si>
    <t>SERV. TECNICO Y PROF.(AYUDANTE)</t>
  </si>
  <si>
    <t>SEGURO CAMARA FOTOGRAFICA</t>
  </si>
  <si>
    <t>SEGURO DE VEHICULOS OFICIALES</t>
  </si>
  <si>
    <t>Total 354</t>
  </si>
  <si>
    <t>PASAJES AEREOS</t>
  </si>
  <si>
    <t>PASAJES TERRESTRES</t>
  </si>
  <si>
    <t>MOVILIDAD</t>
  </si>
  <si>
    <t>Total 379</t>
  </si>
  <si>
    <t>PEAJES</t>
  </si>
  <si>
    <t>Total 383</t>
  </si>
  <si>
    <t>TERMOMETRO CDALIBRADO TESTO</t>
  </si>
  <si>
    <t>IMPRESORA CON ESCANER ESPON</t>
  </si>
  <si>
    <t>TEXTILES Y VESTUARIOS</t>
  </si>
  <si>
    <t>Total 222</t>
  </si>
  <si>
    <t xml:space="preserve">(en Pesos) </t>
  </si>
  <si>
    <t>PARTIDA</t>
  </si>
  <si>
    <t>PRECIO</t>
  </si>
  <si>
    <t>CANTIDAD</t>
  </si>
  <si>
    <t>COSTO</t>
  </si>
  <si>
    <t xml:space="preserve">DE </t>
  </si>
  <si>
    <t>ESTIMADO</t>
  </si>
  <si>
    <t xml:space="preserve">ESTIMADA </t>
  </si>
  <si>
    <t>TRIMESTRE</t>
  </si>
  <si>
    <t>PARCIAL</t>
  </si>
  <si>
    <t>MEDIDA</t>
  </si>
  <si>
    <t>POR UNIDAD</t>
  </si>
  <si>
    <t>A ADQUIRIR</t>
  </si>
  <si>
    <t>TOTAL</t>
  </si>
  <si>
    <t>AGUA PARA DISPENSER</t>
  </si>
  <si>
    <t>REMERAS</t>
  </si>
  <si>
    <t>CAMPERAS DE ABRIGO</t>
  </si>
  <si>
    <t>CHALECOS REFLECTIVOS</t>
  </si>
  <si>
    <t>GORROS CON LOGO</t>
  </si>
  <si>
    <t>BUZOS DE ABRIGO CON LOGO</t>
  </si>
  <si>
    <t>FORMULARIO CONTINUO ORIGINAL</t>
  </si>
  <si>
    <t>FORMULARIO CONTINUO X DUPLICADO</t>
  </si>
  <si>
    <t>Total 232</t>
  </si>
  <si>
    <t>PAQ. X 250</t>
  </si>
  <si>
    <t>RECIBOS OFICIALES</t>
  </si>
  <si>
    <t>SOBRE BLANCO CARTA C/ MEMBRETE X250</t>
  </si>
  <si>
    <t>SOBRE BLANCO BOLSA C/MEMBRETE X 250</t>
  </si>
  <si>
    <t>SOBRES MANILA (BOLSA) GRANDE</t>
  </si>
  <si>
    <t>SOBRES MANILA (BOLSA) MEDIANO</t>
  </si>
  <si>
    <t>Total 233</t>
  </si>
  <si>
    <t>PRECINTOS PLASTICOS NUMERADOS</t>
  </si>
  <si>
    <t>BOLSAS GRUESAS PARA MUESTREOS 40X40 CM</t>
  </si>
  <si>
    <t>Total 258</t>
  </si>
  <si>
    <t>ABROCHADORA METALICA 21/6 T/ MIT PINTADA</t>
  </si>
  <si>
    <t>ADHESIVO SINT. T/ BOLIGOMA  X 50 ML</t>
  </si>
  <si>
    <t>ADHESIVO VINILICO X 1 LT</t>
  </si>
  <si>
    <t xml:space="preserve">ALMOHADILLA P/ SELLOS Nº 2  PLASTICA 125 X 80 MM S/ TINTA </t>
  </si>
  <si>
    <t>ANILLO PLASTICO PARA ENCUADERNAR DE 11 MM. DE DIAM.</t>
  </si>
  <si>
    <t>ANILLO PLASTICO PARA ENCUADERNAR DE 19 MM. DE DIAM.</t>
  </si>
  <si>
    <t>ANILLO PLASTICO PARA ENCUADERNAR DE 24 MM. DE DIAM.</t>
  </si>
  <si>
    <t>ANILLO PLASTICO PARA ENCUADERNAR DE 42 MM DE DIAM.</t>
  </si>
  <si>
    <t>APRIETA PAPEL METALICO 28 MM T/ BINDER</t>
  </si>
  <si>
    <t>APRIETA PAPEL METALICO 32 MM T/ BINDER</t>
  </si>
  <si>
    <t>APRIETA PAPEL METALICO 50 MM T/ BINDER</t>
  </si>
  <si>
    <t>BOLSA X 1000GRS</t>
  </si>
  <si>
    <t>BANDAS ELASTICAS COLOR NATURAL  40 MM. ESPESOR 1,5 MM</t>
  </si>
  <si>
    <t>CAJA X 50</t>
  </si>
  <si>
    <t>BOLIGRAFO TIPO BIC - COLOR VERDE</t>
  </si>
  <si>
    <t>CAJA X 1000</t>
  </si>
  <si>
    <t>BROCHE DORADO DOS PATAS  Nº 5</t>
  </si>
  <si>
    <t xml:space="preserve">CAJA DE ARCHIVO DE CARTON TAMAÑO 42 CM X 32 X 25 C/ TAPA </t>
  </si>
  <si>
    <t xml:space="preserve">CAJA DE ARCHIVO DE CARTON TAMAÑO OFICIO 26,5 CM X 38 X 39 </t>
  </si>
  <si>
    <t>CAJA DE ARCHIVO DE PLASTICO TAMAÑO OFICIO 26,5 CM X 38 X 40</t>
  </si>
  <si>
    <t>CARPETA FIBRA NEGRA DOS ANILLOS 30 MM ( OFICIO )</t>
  </si>
  <si>
    <t>CARPETA PLASTICA CON GANCHOS</t>
  </si>
  <si>
    <t>CARPETA PLASTICA CUBIERTA TRANSPARENTE  BASE OPACA C/BROCHE PLASTICO  ( A 4 )</t>
  </si>
  <si>
    <t>CARPETA PLASTICA CUBIERTA TRANSPARENTE  BASE OPACA C/BROCHE PLASTICO  (OFICIO)</t>
  </si>
  <si>
    <t>CAJA X 10</t>
  </si>
  <si>
    <t xml:space="preserve">CINTA P/ EMBALAJE  DE 48 MM. X 50 M TRANSPARENTE RESISTENTE A LA INTEMPERIE </t>
  </si>
  <si>
    <t>FOLIO TRANP. A 4 DE POILIETILENO C/ BANDA DE REFUERZO NEGRA DE MULT. PERFORACIONES</t>
  </si>
  <si>
    <t>FOLIO TRANP. OFICIO DE POILIETILENO C/ BANDA DE REFUERZO NEGRA DE MULT. PERFORACIONES</t>
  </si>
  <si>
    <t>GOMA DE BORAR LAPIZ-TINTA</t>
  </si>
  <si>
    <t xml:space="preserve">BOBINA </t>
  </si>
  <si>
    <t>HILO PLASTICO ( BOBINA X 400 GRS.)</t>
  </si>
  <si>
    <t xml:space="preserve">LAPIZ NGRO. T/ STAEDLER O SIMIL. S/ GOMA </t>
  </si>
  <si>
    <t>MARCADOR P/ PIZARRA AL AGUA - AZUL</t>
  </si>
  <si>
    <t>PAPEL CARBONICO  SIMPLE NEGRO  - OFICIO P/ MAQ. ESCRIBIR</t>
  </si>
  <si>
    <t>PERFORADORA ( 2 ORIFICIOS ) METALICA C/GUIA CENTRADORA -BASE ANTIDESLIZANTE -HASTA 30 HOJAS - BASE DE MADERA</t>
  </si>
  <si>
    <t>REGLA PLASTICA x 30 CM.</t>
  </si>
  <si>
    <t>STICKER AUTOADHESIVO CON LOGO</t>
  </si>
  <si>
    <t>TACOS 9 CM. X 9 CM - COLOR-</t>
  </si>
  <si>
    <t xml:space="preserve">TIJERA 21 CM. MANGO PLASTICO .CUERPO METALICO SIMETRICA </t>
  </si>
  <si>
    <t xml:space="preserve">TINTA P/ SELLOS DE GOMA  30 CC COLOR - AZUL- TIPO MARCA SEÑORITA </t>
  </si>
  <si>
    <t xml:space="preserve">TINTA P/ SELLOS DE GOMA  30 CC COLOR  - NEGRO - TIPO MARCA SEÑORITA </t>
  </si>
  <si>
    <t>MATERIALES ELECTRICOS</t>
  </si>
  <si>
    <t>TONER ORIGINAL PARA IMPRESORA KYOSERA KM-1820 LA</t>
  </si>
  <si>
    <t>TONER ORIGINAL PARA IMPRESORA BROTHER</t>
  </si>
  <si>
    <t>CARTUCHO ORIGINAL PARA IMPRESORA EPSON C-63/65/83/ -- CODIGO T046120 NEGRO</t>
  </si>
  <si>
    <t>CARTUCHO ORIGINAL PARA IMPRESORA EPSON C-63/65/83/ -- CODIGO T047220 COLOR</t>
  </si>
  <si>
    <t>CARTUCHO ORIGINAL PARA IMPRESORA EPSON STYLUS CX1500 - CODIGO T38</t>
  </si>
  <si>
    <t xml:space="preserve">CARTUCHO ORIGINAL PARA IMPRESORA EPSON STYLUS CX 1500 - CODIGO T39 </t>
  </si>
  <si>
    <t>BOLIGRAFO CON LOGO</t>
  </si>
  <si>
    <t>TELEFONO FIJO</t>
  </si>
  <si>
    <t>BANDA ANCHA MOVIL</t>
  </si>
  <si>
    <t>PINTURA OFICINAS</t>
  </si>
  <si>
    <t>REPARACION DE PICKUP OFICIAL</t>
  </si>
  <si>
    <t>Total 332</t>
  </si>
  <si>
    <t>REPARAC. DE EQUIPOS FOTOCOPIADORES</t>
  </si>
  <si>
    <t>PASAJES Y VIÁTICOS</t>
  </si>
  <si>
    <t xml:space="preserve">MOVILIDAD </t>
  </si>
  <si>
    <t>TERMOMETRO PINCHA CARNES</t>
  </si>
  <si>
    <t>Total 433</t>
  </si>
  <si>
    <t>TELEFONO FAX</t>
  </si>
  <si>
    <t>CONOS  REFLECTIVOS PARA SEÑALIZACION EN RUTAS</t>
  </si>
  <si>
    <t xml:space="preserve">BALIZAS </t>
  </si>
  <si>
    <t>Total  434</t>
  </si>
  <si>
    <t>PEN  DRIVES 8 Gb.</t>
  </si>
  <si>
    <t xml:space="preserve">     FECHA:     09/10/2009</t>
  </si>
  <si>
    <t>PLANCHAS DE CORCHO</t>
  </si>
  <si>
    <t>Total 215</t>
  </si>
  <si>
    <t>HILOS PARA EMBALAJE</t>
  </si>
  <si>
    <t>Total 221</t>
  </si>
  <si>
    <t>OVEROLES</t>
  </si>
  <si>
    <t>CAMPERAS</t>
  </si>
  <si>
    <t>BOTAS</t>
  </si>
  <si>
    <t>UNIFORMES MAS INDUM. P/DAMAS</t>
  </si>
  <si>
    <t>TOALLAS</t>
  </si>
  <si>
    <t>REPASADORES</t>
  </si>
  <si>
    <t>CORTINAS</t>
  </si>
  <si>
    <t>Total 223</t>
  </si>
  <si>
    <t>Folios A4</t>
  </si>
  <si>
    <t>Folios Oficio</t>
  </si>
  <si>
    <t>Papel Madera</t>
  </si>
  <si>
    <t>Papel higiénico</t>
  </si>
  <si>
    <t>Toallas papel</t>
  </si>
  <si>
    <t>Cinta Adhesiva 12 mm x 30 mt.</t>
  </si>
  <si>
    <t>Cinta Adhesiva 12 mm x 60 mt.</t>
  </si>
  <si>
    <t>Cinta Adhesiva 48 mm x 45 mt.</t>
  </si>
  <si>
    <t>Total 234</t>
  </si>
  <si>
    <t>Insecticidas</t>
  </si>
  <si>
    <t>Desinfectantes</t>
  </si>
  <si>
    <t>Total 254</t>
  </si>
  <si>
    <t>Tinta para sellos</t>
  </si>
  <si>
    <t>Total 255</t>
  </si>
  <si>
    <t>Paq. X10</t>
  </si>
  <si>
    <t>Bolsas resid. (muestreo Alimentos balanceados)</t>
  </si>
  <si>
    <t>total 258</t>
  </si>
  <si>
    <t>Jabones de tocador</t>
  </si>
  <si>
    <t>Detergente</t>
  </si>
  <si>
    <t>Lavandinas</t>
  </si>
  <si>
    <t>Cera</t>
  </si>
  <si>
    <t>Escoba/escobillón</t>
  </si>
  <si>
    <t>Balde</t>
  </si>
  <si>
    <t>Escurridor</t>
  </si>
  <si>
    <t>Trapo de piso/gamuzas</t>
  </si>
  <si>
    <t>Plumero</t>
  </si>
  <si>
    <t>Desodorante de ambiente</t>
  </si>
  <si>
    <t>Desodorante p/inodoros</t>
  </si>
  <si>
    <t>Desodorante p/pisos</t>
  </si>
  <si>
    <t>Aplicador de cera</t>
  </si>
  <si>
    <t>Total 291</t>
  </si>
  <si>
    <t>ADHESIVOS VINILICOS</t>
  </si>
  <si>
    <t>ALMOHADILLA P/ SELLOS MEDIANA</t>
  </si>
  <si>
    <t>APRIETAPAPELES CHICOS</t>
  </si>
  <si>
    <t>APRIETAPAPELES GRANDES</t>
  </si>
  <si>
    <t>BLOCK NOTAS ADHESIVAS 38 X 51 MM</t>
  </si>
  <si>
    <t>BLOCK NOTAS ADHESIVAS 76 X 100 MM</t>
  </si>
  <si>
    <t>BROCHES P/ ABROCHADORA Nº 21/8</t>
  </si>
  <si>
    <t>CAJAS ARCHIVO PLASTICAS</t>
  </si>
  <si>
    <t>CAJAS ARCHIVO CARTON</t>
  </si>
  <si>
    <t>CARPETAS CON ANILLOS NEGRA</t>
  </si>
  <si>
    <t>CARPETA TAPA TRANSPARENTE A4</t>
  </si>
  <si>
    <t>CARPETA TAPA TRANSPARENTE OFICIO</t>
  </si>
  <si>
    <t>CUADERNO T/ESCOLAR 50 HOJAS</t>
  </si>
  <si>
    <t>CUTTER</t>
  </si>
  <si>
    <t>DISKETTE 3,5</t>
  </si>
  <si>
    <t>GOMAS DE BORRAR</t>
  </si>
  <si>
    <t>LAPICES NEGROS</t>
  </si>
  <si>
    <t>PERFORADORA MEDIANA</t>
  </si>
  <si>
    <t>PIZARRAS</t>
  </si>
  <si>
    <t>REPUESTO HOJA CUTTER ANGOSTAS</t>
  </si>
  <si>
    <t>REPUESTO HOJA CUTTER ANCHAS</t>
  </si>
  <si>
    <t>SELLOS DE 3 LÍNEAS 1 X 4,5 CM.</t>
  </si>
  <si>
    <t>SELLOS GRANDES CON RECUADRO</t>
  </si>
  <si>
    <t>SELLOS FECHADORES</t>
  </si>
  <si>
    <t>TIJERA</t>
  </si>
  <si>
    <t>lámparas 75 w</t>
  </si>
  <si>
    <t>lámparas 100 w</t>
  </si>
  <si>
    <t>lámparas 150 w</t>
  </si>
  <si>
    <t>tubos fluorescentes</t>
  </si>
  <si>
    <t>pilas</t>
  </si>
  <si>
    <t>adaptadores</t>
  </si>
  <si>
    <t>pocillos</t>
  </si>
  <si>
    <t>platitos</t>
  </si>
  <si>
    <t>vasos</t>
  </si>
  <si>
    <t>Total 294</t>
  </si>
  <si>
    <t>jeringas</t>
  </si>
  <si>
    <t>agujas</t>
  </si>
  <si>
    <t>gasas</t>
  </si>
  <si>
    <t>kit toma cl</t>
  </si>
  <si>
    <t>phmetro</t>
  </si>
  <si>
    <t>botiquín primeros auxilios</t>
  </si>
  <si>
    <t>Total 295</t>
  </si>
  <si>
    <t>TONER ORIGINAL PARA IMPRESORA HEWLETT PACKARD LASERJET 1022</t>
  </si>
  <si>
    <t>MOUSE</t>
  </si>
  <si>
    <t>TELEFONO</t>
  </si>
  <si>
    <t>INFORMATICA Y SIST. COMPUTARIZADOS</t>
  </si>
  <si>
    <t>Total 346</t>
  </si>
  <si>
    <t>TRANSP. ENCOMIENDAS</t>
  </si>
  <si>
    <t>SERVICIO DE CADETERIA</t>
  </si>
  <si>
    <t>Total 351</t>
  </si>
  <si>
    <t>IMPRESIONES</t>
  </si>
  <si>
    <t>KM.</t>
  </si>
  <si>
    <t>OTROS NO ESPECIFICADOS</t>
  </si>
  <si>
    <t>AIRE ACONDICIONADO</t>
  </si>
  <si>
    <t>VENTILADORES</t>
  </si>
  <si>
    <t>PLANCHA DE CORCHO</t>
  </si>
  <si>
    <t>HILOS PARA EMBALAR</t>
  </si>
  <si>
    <t>UNIFORMES</t>
  </si>
  <si>
    <t>CHALECOS</t>
  </si>
  <si>
    <t>CAMISAS  ALGODÓN</t>
  </si>
  <si>
    <t>REMERAS ALGODÓN</t>
  </si>
  <si>
    <t xml:space="preserve">CAMPERAS </t>
  </si>
  <si>
    <t>Folios A4 reforzados</t>
  </si>
  <si>
    <t>Folios oficio reforzados</t>
  </si>
  <si>
    <t>Papel Madera  80 x 110 cm.</t>
  </si>
  <si>
    <t>PAQ. X 3</t>
  </si>
  <si>
    <t>Papel cocina</t>
  </si>
  <si>
    <t>PAQ. X 4</t>
  </si>
  <si>
    <t>Papel Higienico</t>
  </si>
  <si>
    <t>Toallas de papel</t>
  </si>
  <si>
    <t>PAQ. X 100</t>
  </si>
  <si>
    <t>Servilletas Papel</t>
  </si>
  <si>
    <t>INSECTICIDAS</t>
  </si>
  <si>
    <t>DESDINFECTANTES</t>
  </si>
  <si>
    <t>DESINFECTANTES LIQUIDOS</t>
  </si>
  <si>
    <t>Tintas para sellos 30 cms3</t>
  </si>
  <si>
    <t>Pintura esmalte sint. X 1 lt.</t>
  </si>
  <si>
    <t>Diluyente x 1 lt.</t>
  </si>
  <si>
    <t>Pintura pared latex x 10 lts.</t>
  </si>
  <si>
    <t>GAS GARRAFA</t>
  </si>
  <si>
    <t>PAQ. X 30</t>
  </si>
  <si>
    <t>Bolsas residuos 45x60</t>
  </si>
  <si>
    <t xml:space="preserve">PAQ. X 10 </t>
  </si>
  <si>
    <t>Bolsas residuos consorcio 90x110</t>
  </si>
  <si>
    <t>Martillo</t>
  </si>
  <si>
    <t>Linterna</t>
  </si>
  <si>
    <t>Pinza</t>
  </si>
  <si>
    <t>Destornillador</t>
  </si>
  <si>
    <t>Carretilla</t>
  </si>
  <si>
    <t>Pala de punta</t>
  </si>
  <si>
    <t>Total 275</t>
  </si>
  <si>
    <t>CERRADURA</t>
  </si>
  <si>
    <t>LLAVES</t>
  </si>
  <si>
    <t>Total 279</t>
  </si>
  <si>
    <t>Jabones de tocador 160 grs.</t>
  </si>
  <si>
    <t>Lavandina</t>
  </si>
  <si>
    <t>Escurridor de goma</t>
  </si>
  <si>
    <t>Trapo de piso</t>
  </si>
  <si>
    <t>Desodorante ambiente aerosol</t>
  </si>
  <si>
    <t>Escoba plástica</t>
  </si>
  <si>
    <t>Lápices negros x 50</t>
  </si>
  <si>
    <t>Lápiz goma con escobilla</t>
  </si>
  <si>
    <t>Adhesivos vinílicos x 50 ml</t>
  </si>
  <si>
    <t>APRIETAPAPELES CHICO</t>
  </si>
  <si>
    <t>APRIETAPAPELES GRANDE</t>
  </si>
  <si>
    <t>DISKETTE 3,5 "</t>
  </si>
  <si>
    <t>BLOCK NOTAS ADHESIVAS 76 X 76 MM</t>
  </si>
  <si>
    <t>BLOK ESQUELA  12,8 X 21 CM.</t>
  </si>
  <si>
    <t>CARPETA CON METALLA</t>
  </si>
  <si>
    <t>CARPETAS TRANSPARENTE A4</t>
  </si>
  <si>
    <t>CARPETA TRANSPARENTE OFICIO</t>
  </si>
  <si>
    <t>CARPETAS CON FOLIO</t>
  </si>
  <si>
    <t>BIBLIORATOS OFICIO</t>
  </si>
  <si>
    <t>CINTA ADHESIVA DE 48 MM. X 45 M. TIPO SCOTCH O SIMILAR</t>
  </si>
  <si>
    <t>LIBRO ACTA TAPA DURA, NEGRO X 100 FOJAS</t>
  </si>
  <si>
    <t>LIBRO OFICIO 200 FOJAS</t>
  </si>
  <si>
    <t>MARCADOR RESALTADOR</t>
  </si>
  <si>
    <t xml:space="preserve">MARCADOR COMUN. TRAZO FINO - </t>
  </si>
  <si>
    <t>REGLA 30 CM.</t>
  </si>
  <si>
    <t>REGLA 50 CM.</t>
  </si>
  <si>
    <t>sellos de 3 líneas 1 x 4,5 cm.</t>
  </si>
  <si>
    <t>bandas elésticas 100 grs.</t>
  </si>
  <si>
    <t>sellos grandes c/recuadro</t>
  </si>
  <si>
    <t>Almuhadilla p/ sello</t>
  </si>
  <si>
    <t>sellos fechadores medianos</t>
  </si>
  <si>
    <t>CUTTER ANGOSTO</t>
  </si>
  <si>
    <t>TIJERA PAPELERA</t>
  </si>
  <si>
    <t>CAJA ARCHIVO PLASTICAS</t>
  </si>
  <si>
    <t>CAJA ARCHIVO CARTON</t>
  </si>
  <si>
    <t>estabilizador+UPS 500 w.</t>
  </si>
  <si>
    <t>tubos fluorescentes 40 w</t>
  </si>
  <si>
    <t>tubos fluorescentes 105 w</t>
  </si>
  <si>
    <t>PACK X 4</t>
  </si>
  <si>
    <t>pilas chicas comunes</t>
  </si>
  <si>
    <t>pilas grandes comunes</t>
  </si>
  <si>
    <t>bandejas</t>
  </si>
  <si>
    <t>CAJA X 6</t>
  </si>
  <si>
    <t>vasos vidrio</t>
  </si>
  <si>
    <t>CAJA X 300</t>
  </si>
  <si>
    <t>vasos plásticos</t>
  </si>
  <si>
    <t>platos</t>
  </si>
  <si>
    <t>jarra</t>
  </si>
  <si>
    <t>Guantex latex descart. Grandes</t>
  </si>
  <si>
    <t>gasas 32 trozos de 10x10</t>
  </si>
  <si>
    <t>vendas 5cmx3mt.</t>
  </si>
  <si>
    <t>lectograbadora cd</t>
  </si>
  <si>
    <t>mouse</t>
  </si>
  <si>
    <t>protector pantalla monitor CPU</t>
  </si>
  <si>
    <t>REPARACION VEHICULO OFICIAL</t>
  </si>
  <si>
    <t>REPARACION MAQUINARIA</t>
  </si>
  <si>
    <t>SERVICIO DE LIMPIEZA</t>
  </si>
  <si>
    <t>GRUPO ELECTROGENO</t>
  </si>
  <si>
    <t>Total 431</t>
  </si>
  <si>
    <t>TELEFONOS</t>
  </si>
  <si>
    <t>FAX</t>
  </si>
  <si>
    <t>Sillas</t>
  </si>
  <si>
    <t>Escritorios</t>
  </si>
  <si>
    <t>Biblioteca</t>
  </si>
  <si>
    <t xml:space="preserve">Estufa </t>
  </si>
  <si>
    <t>Estanterías metálica</t>
  </si>
  <si>
    <t>ventilador</t>
  </si>
  <si>
    <t>Máq. de calcular</t>
  </si>
  <si>
    <t>perchero</t>
  </si>
  <si>
    <t>BLOCKS</t>
  </si>
  <si>
    <t>Declaraciòn jurada inscripciòn registros de aditivos</t>
  </si>
  <si>
    <t>Formulario de contenido registro de aditivos</t>
  </si>
  <si>
    <t>Tarjetas personales oficiales</t>
  </si>
  <si>
    <t>Caja</t>
  </si>
  <si>
    <t>Arandelas de  cartòn</t>
  </si>
  <si>
    <t>Tacos calendarios</t>
  </si>
  <si>
    <t xml:space="preserve">Cajas archivadoras de cartón </t>
  </si>
  <si>
    <t>Cuota IRAM</t>
  </si>
  <si>
    <t>Normas internacionales ISO (PRODUCTOS ALIMENTICIOS)</t>
  </si>
  <si>
    <t xml:space="preserve">Manual del Exotador/Impotador </t>
  </si>
  <si>
    <t>Diccionario inglés técnico</t>
  </si>
  <si>
    <t>World Food Chemical news</t>
  </si>
  <si>
    <t>Cereal chemistry</t>
  </si>
  <si>
    <t>Agricultural research</t>
  </si>
  <si>
    <t>Diccionario inglés/castellano</t>
  </si>
  <si>
    <t xml:space="preserve">PERFORADORA </t>
  </si>
  <si>
    <t>LIBRO DE ACTAS</t>
  </si>
  <si>
    <t>sellos varios</t>
  </si>
  <si>
    <t>SERVICIOS VARIOS</t>
  </si>
  <si>
    <t>Total 319</t>
  </si>
  <si>
    <t>MANTENIMIENTO Y REPARACION DE EDIFICIOS Y LOCALES</t>
  </si>
  <si>
    <t>MANTENIMIENTO DE SISTEMAS INFORMATICOS</t>
  </si>
  <si>
    <t>Total 336</t>
  </si>
  <si>
    <t>Total 439</t>
  </si>
  <si>
    <t>Total 235</t>
  </si>
  <si>
    <t>Total 239</t>
  </si>
  <si>
    <t xml:space="preserve">     FECHA:15/10/2009     </t>
  </si>
  <si>
    <t>UNIDAD EJECUTORA: DIRECCION NACIONAL DE FISCALIZACION AGROALIMENTARIA .C.T.F.A. BS. AS. NORTE</t>
  </si>
  <si>
    <t>AZUCAR -CAJA POR 400 SOBRES</t>
  </si>
  <si>
    <t xml:space="preserve">KILO </t>
  </si>
  <si>
    <t>YERBA</t>
  </si>
  <si>
    <t xml:space="preserve">AGUA </t>
  </si>
  <si>
    <t>OVEROLES DESCARTABLES</t>
  </si>
  <si>
    <t>GUARDAPOLVOS</t>
  </si>
  <si>
    <t>CAJA (250U)</t>
  </si>
  <si>
    <t xml:space="preserve">SOBRES BLANCOS CON MEMBRETE DE  SENASA </t>
  </si>
  <si>
    <t>PAPEL CARBONICO TAMAÑO OFICIO</t>
  </si>
  <si>
    <t>CUADERNOS RAYADOS CON ESPIRAL DE 84 HOJAS</t>
  </si>
  <si>
    <t>PAQUETE</t>
  </si>
  <si>
    <t>PAPEL HIGIENICO</t>
  </si>
  <si>
    <t>ROLLO DE COCINA</t>
  </si>
  <si>
    <t>CUBIERTAS</t>
  </si>
  <si>
    <t>Total 244</t>
  </si>
  <si>
    <t>ENVASES P/MUESTRAS</t>
  </si>
  <si>
    <t>PRECINTOS</t>
  </si>
  <si>
    <t>PAQ. X 10</t>
  </si>
  <si>
    <t>BOLSAS DE RESIDUOS</t>
  </si>
  <si>
    <t>BOLSAS PARA MUESTRAS</t>
  </si>
  <si>
    <t xml:space="preserve">CERRADURA </t>
  </si>
  <si>
    <t>LAPIZ NEGRO TIPO STAEDLER</t>
  </si>
  <si>
    <t>GOMA DE BORRAR TIPO STAEDLER</t>
  </si>
  <si>
    <t xml:space="preserve">BROCHE DORADO DOS PATAS  </t>
  </si>
  <si>
    <t xml:space="preserve">BROCHES P/ ABROCHADORA </t>
  </si>
  <si>
    <t xml:space="preserve">CLIPS METALICOS </t>
  </si>
  <si>
    <t xml:space="preserve">MARCADOR COMUN. TRAZO FINO </t>
  </si>
  <si>
    <t>MARCADOR INDELEBLE  PUNTA CHANFLEADA -</t>
  </si>
  <si>
    <t>PILAS</t>
  </si>
  <si>
    <t>ESTABILIZADOR DE TENSION</t>
  </si>
  <si>
    <t>TUBOS FRUORESCENTES</t>
  </si>
  <si>
    <t>JERINGAS</t>
  </si>
  <si>
    <t>AGUJAS</t>
  </si>
  <si>
    <t>GASAS</t>
  </si>
  <si>
    <t>BOTIQUIN DE PRIMEROS AUXILIOS</t>
  </si>
  <si>
    <t>CARTUCHO ORIGINAL PARA IMPRESORA HEWLETT PACKARD Deskjet 9800   HP95  Y HP 96.</t>
  </si>
  <si>
    <t>TECLADO</t>
  </si>
  <si>
    <t>BOLSO PARA NOTEBOOK</t>
  </si>
  <si>
    <t>COORPORATIVOS SENASA</t>
  </si>
  <si>
    <t>MANTENIMIENTO REPARACION Y LIMPIEZA</t>
  </si>
  <si>
    <t>FLETES</t>
  </si>
  <si>
    <t>SERVICIO DE IMPRESIÓN Y ENCUADERNACIÓN</t>
  </si>
  <si>
    <t>GASTO DE SEGURO VEHÍCULO OFICIAL</t>
  </si>
  <si>
    <t>REINTEGROS DE SEGUROS VEHICULOS AFECTADOS</t>
  </si>
  <si>
    <t>DIAS</t>
  </si>
  <si>
    <t>KM</t>
  </si>
  <si>
    <t>CUOTA</t>
  </si>
  <si>
    <t>PATENTE VEHICULO OFICIAL</t>
  </si>
  <si>
    <t>PATENTE VEHICULO AFECTADO</t>
  </si>
  <si>
    <t>Total 389</t>
  </si>
  <si>
    <t>SERV. CEREMONIAL ( RECEPCIONES, HOMENAJES,AGASAJOS)</t>
  </si>
  <si>
    <t>Total 390</t>
  </si>
  <si>
    <t xml:space="preserve"> MEDIDOR DE PH </t>
  </si>
  <si>
    <t>GPS</t>
  </si>
  <si>
    <t>PEN  DRIVES 6 GB</t>
  </si>
  <si>
    <t>WEB CAM</t>
  </si>
  <si>
    <t>ESTABILIZADORES DE TENSION</t>
  </si>
  <si>
    <t>MATAFUEGO</t>
  </si>
  <si>
    <t xml:space="preserve">     FECHA:     20/10/2009</t>
  </si>
  <si>
    <t>DELANTAL PLASTICO</t>
  </si>
  <si>
    <t>CAMISAS BLANCAS</t>
  </si>
  <si>
    <t>CINTOS</t>
  </si>
  <si>
    <t>COFIAS</t>
  </si>
  <si>
    <t>PANTALON BLANCO</t>
  </si>
  <si>
    <t>OTROS N. E. P.</t>
  </si>
  <si>
    <t>Total 229</t>
  </si>
  <si>
    <t>RESALTADORES TRAZO GRUESO 5 MMALTO BRILLO APTA P/FAX TINTA PIGMENTADA - AMARILLO -</t>
  </si>
  <si>
    <t>RESALTADORES TRAZO GRUESO 5 MMALTO BRILLO APTA P/FAX TINTA PIGMENTADA - NARANJA -</t>
  </si>
  <si>
    <t>BIDON</t>
  </si>
  <si>
    <t>CARTUCHO ORIGINAL PARA IMPRESORA HP 1410 NEGRO</t>
  </si>
  <si>
    <t>CARTUCHO ORIGINAL PARA IMPRESORA HP 1410 COLOR</t>
  </si>
  <si>
    <t>CARTUCHO ORIGINAL PARA IMPRESORA HP C6280 -- NEGRO</t>
  </si>
  <si>
    <t>CARTUCHO ORIGINAL PARA IMPRESORA HP C6280 -- COLOR</t>
  </si>
  <si>
    <t>Pack x 5</t>
  </si>
  <si>
    <t>CARTUCHO ORIGINAL PARA IMPRESORA EPSON TX105 - CODIGO T017201 NEGRO / T018201 COLOR</t>
  </si>
  <si>
    <t>TONER ORIGINAL PARA IMPRESORA HEWLETT PACKARD LASERJET 2420n -- CODIGO Q6511A</t>
  </si>
  <si>
    <t>SILLAS CON RUEDAS PARA PC</t>
  </si>
  <si>
    <t>PUESTO DE TRABAJO SIMPLE</t>
  </si>
  <si>
    <t>CALZADO BOTAS GOMAS</t>
  </si>
  <si>
    <t>PAR</t>
  </si>
  <si>
    <t>GUARDAPOLVO</t>
  </si>
  <si>
    <t>CHALECO (Banda Refractaria)</t>
  </si>
  <si>
    <t>UNIFORME FRONTERA - ZONA CALIDA</t>
  </si>
  <si>
    <t>CONJUNTO</t>
  </si>
  <si>
    <t>UNIFORME FRONTERA - ZONA PUNA</t>
  </si>
  <si>
    <t>SERVILLETAS</t>
  </si>
  <si>
    <t>PAPEL RESMA - A4</t>
  </si>
  <si>
    <t>PAPEL RESMA - OFICIO</t>
  </si>
  <si>
    <t>UNIDAD EJECUTORA: FISCALIZACION AGROALIMENTARIA</t>
  </si>
  <si>
    <t xml:space="preserve">MANTENIMIENTO DE EQUIPOS </t>
  </si>
  <si>
    <t xml:space="preserve">YERBA </t>
  </si>
  <si>
    <t>PAQ.X 10</t>
  </si>
  <si>
    <t>ROLLO P/ MAQUINA DE CALCULAR 6 CM. X 40 M</t>
  </si>
  <si>
    <t>CARPETA PLASTICA CUBIERTA TRANSPARENTE  BASE OPACA C/BROCHE PLASTICO    ( A 4 )</t>
  </si>
  <si>
    <t>CARTUCHO ORIGINAL PARA IMPRESORA HEWLETT PACKARD DESKJET F4180 – N 21 NEGRO</t>
  </si>
  <si>
    <t>CARTUCHO ORIGINAL PARA IMPRESORA HEWLETT PACKARD DESKJET F4180 – N 22 COLOR</t>
  </si>
  <si>
    <t>CARTUCHO ORIGINAL PARA IMPRESORA HEWLETT PACKARD DESKJET 930c – CODIGO C6578D NEGRO</t>
  </si>
  <si>
    <t>Total 399</t>
  </si>
  <si>
    <t>TELEFONIA GRUPO PRIVADO</t>
  </si>
  <si>
    <t>ESCANER</t>
  </si>
  <si>
    <t>PAPEL COMPUTACION - CONTINUO</t>
  </si>
  <si>
    <t>FOLLETOS</t>
  </si>
  <si>
    <t>PAPEL BORRADOR ADHESIVO</t>
  </si>
  <si>
    <t>TALONARIO</t>
  </si>
  <si>
    <t>PAPEL CARBONICO  SIMPLE</t>
  </si>
  <si>
    <t>ROLLO</t>
  </si>
  <si>
    <t>PAPEL PARA FAX 30 mts</t>
  </si>
  <si>
    <t>SOBRES BOLSA EXPEDIENTE caja x 100</t>
  </si>
  <si>
    <t>SOBRES BOLSA OFICIO caja x 100</t>
  </si>
  <si>
    <t>SOBRES CARTA caja x 100</t>
  </si>
  <si>
    <t>SOBRES OFICIO INGLES caja x 100</t>
  </si>
  <si>
    <t>CUBIERTA Y CAMARA (juego)</t>
  </si>
  <si>
    <t>JUEGO x 4 cub</t>
  </si>
  <si>
    <t>INSECTICIDA TUBO 450 cc</t>
  </si>
  <si>
    <t>TUBO</t>
  </si>
  <si>
    <t>RATICIDA</t>
  </si>
  <si>
    <t>BARNICES</t>
  </si>
  <si>
    <t>Balde x 4 lts</t>
  </si>
  <si>
    <t>PINTURAS LATEX</t>
  </si>
  <si>
    <t>Balde x 20 lts</t>
  </si>
  <si>
    <t>PINTURAS SINTETICAS</t>
  </si>
  <si>
    <t>ACEITES LUBRICANTES</t>
  </si>
  <si>
    <t>Lata x 4 lts</t>
  </si>
  <si>
    <t>GAS ENVASADO X 15kg</t>
  </si>
  <si>
    <t>GAS ENVASADO X 45kg</t>
  </si>
  <si>
    <t>GASOIL INCINERACION RESOL 295/99</t>
  </si>
  <si>
    <t>GASOIL VEHICULO OFICIAL</t>
  </si>
  <si>
    <t>CANDADOS</t>
  </si>
  <si>
    <t xml:space="preserve">CERRADURAS </t>
  </si>
  <si>
    <t>BALDES</t>
  </si>
  <si>
    <t>BOLSAS DE RESIDUOS 60 X 90</t>
  </si>
  <si>
    <t>CERA</t>
  </si>
  <si>
    <t>BIDON X 4 LTS</t>
  </si>
  <si>
    <t>ESCOBAS</t>
  </si>
  <si>
    <t>JABONES</t>
  </si>
  <si>
    <t>PLUMERO</t>
  </si>
  <si>
    <t>SECADOR DE PISO</t>
  </si>
  <si>
    <t>TRAPOS</t>
  </si>
  <si>
    <t>ABROCHADORA</t>
  </si>
  <si>
    <t>ALFILERES</t>
  </si>
  <si>
    <t>BIBLIORATOS</t>
  </si>
  <si>
    <t>BOLIGRAFO</t>
  </si>
  <si>
    <t>BROCHES</t>
  </si>
  <si>
    <t>CARPETA C/ GANCHO</t>
  </si>
  <si>
    <t>CARPETA C/ SOLAPA</t>
  </si>
  <si>
    <t>CARPETA COLGANTE</t>
  </si>
  <si>
    <t>CARPETA OFICIO</t>
  </si>
  <si>
    <t>CD</t>
  </si>
  <si>
    <t>CAJA x 10</t>
  </si>
  <si>
    <t>CINTA ADHESIVA</t>
  </si>
  <si>
    <t>CINTA ADHESIVA PARA EMBALAR</t>
  </si>
  <si>
    <t>CINTAS IMPREGNADAS</t>
  </si>
  <si>
    <t>CLIPS</t>
  </si>
  <si>
    <t>DISKETTES 1,44</t>
  </si>
  <si>
    <t>LAPICES</t>
  </si>
  <si>
    <t>MARCADORES</t>
  </si>
  <si>
    <t>PEGAMENTO</t>
  </si>
  <si>
    <t>PERFORADORA</t>
  </si>
  <si>
    <t>RESALTADORES</t>
  </si>
  <si>
    <t>SELLOS</t>
  </si>
  <si>
    <t>ARRANCADORES</t>
  </si>
  <si>
    <t>LINTERNA (4 Cuerpos)</t>
  </si>
  <si>
    <t>FICHAS</t>
  </si>
  <si>
    <t>LAMPARAS (Bajo consumo)</t>
  </si>
  <si>
    <t>LLAVES DE LUZ</t>
  </si>
  <si>
    <t>CUCHARAS</t>
  </si>
  <si>
    <t>POCILLOS</t>
  </si>
  <si>
    <t>TAZAS</t>
  </si>
  <si>
    <t>VASOS</t>
  </si>
  <si>
    <t>GUANTES DE LATEX</t>
  </si>
  <si>
    <t>Caja x 100</t>
  </si>
  <si>
    <t>CARTUCHO IMPRESORA CHORRO DE TINTA</t>
  </si>
  <si>
    <t>RECARGA</t>
  </si>
  <si>
    <t>CARTUCHO MULTIFUNCION HP 4180</t>
  </si>
  <si>
    <t>JUEGO</t>
  </si>
  <si>
    <t>CARTUCHO IMPRESORA LASER</t>
  </si>
  <si>
    <t>TELEFONO (1 Linea - Oficina Salta)</t>
  </si>
  <si>
    <t>TELEFONO CORPORATIVO ( 13 Lineas)</t>
  </si>
  <si>
    <t>TELEFONO CORPORATIVO TEMATICO ( 1 Linea)</t>
  </si>
  <si>
    <t>CARTA CERTIFICADA</t>
  </si>
  <si>
    <t>UNIDADES</t>
  </si>
  <si>
    <t>CARTA SIMPLE</t>
  </si>
  <si>
    <t>ENCOMIENDA</t>
  </si>
  <si>
    <t>TELEGRAMA</t>
  </si>
  <si>
    <t>MANTENIMIENTO EDIFICIO (Puestos de Frontera)</t>
  </si>
  <si>
    <t xml:space="preserve">INTALACION CASILLA </t>
  </si>
  <si>
    <t>SERVICIO VEHICULOS (1 Pick Up)</t>
  </si>
  <si>
    <t>SERVICIO COMPUTADORA</t>
  </si>
  <si>
    <t>SERVICIO FOTOCOPIADORAS</t>
  </si>
  <si>
    <t>SERVICIO TELEFONOFAX</t>
  </si>
  <si>
    <t>SEMESTRAL</t>
  </si>
  <si>
    <t>FUMIGACION OFICINA</t>
  </si>
  <si>
    <t>LIMPIEZA Y ASEO OFICINA</t>
  </si>
  <si>
    <t>HONORARIOS TAREAS DE INCINERACION</t>
  </si>
  <si>
    <t>DIA</t>
  </si>
  <si>
    <t>IMPRESIONES CARTELES - PTOS DE CONTROL</t>
  </si>
  <si>
    <t>COMISIONISTAS ENCOMIENDAS</t>
  </si>
  <si>
    <t xml:space="preserve">FLETES </t>
  </si>
  <si>
    <t>TRABAJOS DE IMPRENTA</t>
  </si>
  <si>
    <t>INTERNET (Banda Ancha)</t>
  </si>
  <si>
    <t>BOTIQUIN 1ros AUXILIOS</t>
  </si>
  <si>
    <t>CARTELES PARA SEÑALIZACION RUTA</t>
  </si>
  <si>
    <t>PEN DRIVE</t>
  </si>
  <si>
    <t>ESTUFA ELECTRICA</t>
  </si>
  <si>
    <t>ASPIRADORA</t>
  </si>
  <si>
    <t>ARCHIVERO METALICO</t>
  </si>
  <si>
    <t>ARMARIOS</t>
  </si>
  <si>
    <t>BIBLIOTECAS</t>
  </si>
  <si>
    <t>COCINAS</t>
  </si>
  <si>
    <t>MESA DE CAMPAÑA (Desarmable)</t>
  </si>
  <si>
    <t>SILLA DE CAMPAÑA</t>
  </si>
  <si>
    <t>ESCRITORIOS COMUNES</t>
  </si>
  <si>
    <t>ESCRITORIOS EJECUTIVOS</t>
  </si>
  <si>
    <t>MICROONDAS</t>
  </si>
  <si>
    <t>SILLAS</t>
  </si>
  <si>
    <t>SILLAS NEUMATICAS</t>
  </si>
  <si>
    <t>Prendas de Vestir</t>
  </si>
  <si>
    <t>SERVICIOS TECNICOS Y PROFESIONALES</t>
  </si>
  <si>
    <t>Total 341</t>
  </si>
  <si>
    <t xml:space="preserve">     FECHA:     13/10/09</t>
  </si>
  <si>
    <t>AZUCAR</t>
  </si>
  <si>
    <t xml:space="preserve">UNIFORMES </t>
  </si>
  <si>
    <t xml:space="preserve">CORTINAS </t>
  </si>
  <si>
    <t>Rollo para maquina de calcular</t>
  </si>
  <si>
    <t>Hojas transparentes folios t/ oficio</t>
  </si>
  <si>
    <t xml:space="preserve">Sobres manila c/ membrete SENASA 31x40 </t>
  </si>
  <si>
    <t>block esquela</t>
  </si>
  <si>
    <t>Papel para embalar</t>
  </si>
  <si>
    <t>Cuter</t>
  </si>
  <si>
    <t xml:space="preserve">DISKETTE 3 </t>
  </si>
  <si>
    <t>INSECTISIDA</t>
  </si>
  <si>
    <t xml:space="preserve">DESINFECTANTE </t>
  </si>
  <si>
    <t xml:space="preserve">CORREAS DE DISTRIBUCION </t>
  </si>
  <si>
    <t>Total 243</t>
  </si>
  <si>
    <t xml:space="preserve">AMORTIGUADORES </t>
  </si>
  <si>
    <t xml:space="preserve">CUBIERTAS </t>
  </si>
  <si>
    <t xml:space="preserve">VIDRIOS </t>
  </si>
  <si>
    <t>Total 262</t>
  </si>
  <si>
    <t xml:space="preserve">Llaves </t>
  </si>
  <si>
    <t xml:space="preserve">Jabones de tocador </t>
  </si>
  <si>
    <t xml:space="preserve">Detergente </t>
  </si>
  <si>
    <t>Baldes</t>
  </si>
  <si>
    <t xml:space="preserve">Trapo de piso </t>
  </si>
  <si>
    <t xml:space="preserve">Plumero </t>
  </si>
  <si>
    <t xml:space="preserve">Desodorante de ambiente </t>
  </si>
  <si>
    <t xml:space="preserve">Desodorante p/inodoros </t>
  </si>
  <si>
    <t xml:space="preserve">Desodorante para pisos </t>
  </si>
  <si>
    <t>CARPETA PLASTICA CUBIERTA TRANSPARENTE A4</t>
  </si>
  <si>
    <t>ADHESIVO SINT. TIPO BOLIGOMA X 50 ML</t>
  </si>
  <si>
    <t xml:space="preserve">ALMOHADILLA P/SELLOS </t>
  </si>
  <si>
    <t xml:space="preserve">BOLSAS </t>
  </si>
  <si>
    <t>BANDAS ELASTICAS COLOR NATURAL 40MM</t>
  </si>
  <si>
    <t>Goma de borrar lapiz tinta</t>
  </si>
  <si>
    <t xml:space="preserve">CAJAS DE ARCHIVO PLASTICAS </t>
  </si>
  <si>
    <t xml:space="preserve">CAJAS DE CARTON </t>
  </si>
  <si>
    <t xml:space="preserve">LAPIZ NEGRO TIPO STADLER O SIMILAR </t>
  </si>
  <si>
    <t>REGLA X 30 CM.</t>
  </si>
  <si>
    <t xml:space="preserve">BLOCK NOTAS ADHESIVAS </t>
  </si>
  <si>
    <t xml:space="preserve">Aprieta papeles chico </t>
  </si>
  <si>
    <t xml:space="preserve">Aprieta papeles grande  </t>
  </si>
  <si>
    <t xml:space="preserve">SELLOS </t>
  </si>
  <si>
    <t xml:space="preserve">TIJERA 21 CM. MANGO PLASTICO </t>
  </si>
  <si>
    <t xml:space="preserve">TINTA PARA SELLOS COLOR NEGRO </t>
  </si>
  <si>
    <t>BLOCK ESQUELA</t>
  </si>
  <si>
    <t>FOLIOS TRANSPARENTES A 4</t>
  </si>
  <si>
    <t>FOLIOS TRANSPARENTES OFICIO</t>
  </si>
  <si>
    <t>CARTUCHO ORIGINAL PARA IMPRESORA HEWLETT PACKARD DESKJET 3320/3535/3550 COLOR</t>
  </si>
  <si>
    <t xml:space="preserve">CARTUCHO ORIGINAL PARA IMPRESORA HEWLETT PACKARD DESKJET 9300 </t>
  </si>
  <si>
    <t>CARTUCHO ORIGINAL PARA IMPRESORA HEWLETT PACKARD DESKJET 9300 COLOR</t>
  </si>
  <si>
    <t>RECARGAS TINTA PARA IMPRESORAS</t>
  </si>
  <si>
    <t>REPARACION DE VEHICULOS</t>
  </si>
  <si>
    <t xml:space="preserve">     FECHA:     19-10-2009</t>
  </si>
  <si>
    <t>UINIDAD</t>
  </si>
  <si>
    <t>MAMELUCOS DESCARTABLES</t>
  </si>
  <si>
    <t>MAMELUCOS DE GRAFA</t>
  </si>
  <si>
    <t>BARBIJOS DESCARTABLES</t>
  </si>
  <si>
    <t>PARES DE BOTAS</t>
  </si>
  <si>
    <t>PANTALONES P/FRIGORIFICOS</t>
  </si>
  <si>
    <t>CAMISAS P/FRIGORIFICOS</t>
  </si>
  <si>
    <t>CASCOS DE SEGURIDAD</t>
  </si>
  <si>
    <t>DELANTALES</t>
  </si>
  <si>
    <t xml:space="preserve"> Resma</t>
  </si>
  <si>
    <t>PRODUCTOS DE PAPEL Y CARTON (PAPEL HIGIENICO Y TOALLAS)</t>
  </si>
  <si>
    <t>ATLAS UNIVERSAL</t>
  </si>
  <si>
    <t>CUBIERTAS Y CAMARAS DE AIRE</t>
  </si>
  <si>
    <t>VALES DE COMBUSTIBLES</t>
  </si>
  <si>
    <t>PRECINTOS DE METAL</t>
  </si>
  <si>
    <t>Total 272</t>
  </si>
  <si>
    <t>CUCHILLO MANGO SANITARIO</t>
  </si>
  <si>
    <t>HACHA DE MANO CON MANGO METALICO</t>
  </si>
  <si>
    <t>GANCHOS DE ACERO INOXIDABLE</t>
  </si>
  <si>
    <t>ARTICULOS DE LIMPIEZA (DETERGENTE, LAVANDINA DESODORANTE)</t>
  </si>
  <si>
    <t>BROCHE NEPACO METALICO</t>
  </si>
  <si>
    <t>CAJA X 5000</t>
  </si>
  <si>
    <t xml:space="preserve">CAJA DE ARCHIVO DE PLASTICA TAMAÑO LEGAL </t>
  </si>
  <si>
    <t>DISKETTE 3 1/2 HB</t>
  </si>
  <si>
    <t>LIQUIDO CORRECTOR - LAPÌZ</t>
  </si>
  <si>
    <t xml:space="preserve">PORTA DISKETTE 3 1/2 PLASTICO PARA 10 UNIDADES </t>
  </si>
  <si>
    <t>SELLO MADERA</t>
  </si>
  <si>
    <t>SELLO AUTOMATICO</t>
  </si>
  <si>
    <t>CAMPERAS DE ABRIGO SENASA</t>
  </si>
  <si>
    <t>PARES</t>
  </si>
  <si>
    <t>ZAPATOS DE SEGURIDAD</t>
  </si>
  <si>
    <t>Agendas telefónicas</t>
  </si>
  <si>
    <t>Lomos para biblioratos autoadhesivos</t>
  </si>
  <si>
    <t>Sellos de goma</t>
  </si>
  <si>
    <t>Talonario 50x2</t>
  </si>
  <si>
    <t>Certificado definitivo de exportación</t>
  </si>
  <si>
    <t>Certificado Sanitario General</t>
  </si>
  <si>
    <t>Permiso de tránsito internacional</t>
  </si>
  <si>
    <t>Acta de constatación</t>
  </si>
  <si>
    <t>Diccionario de Inglés Técnico</t>
  </si>
  <si>
    <t>cubiertas</t>
  </si>
  <si>
    <t>Toner para fotocopiadora</t>
  </si>
  <si>
    <t>Combustibles y lubricantes</t>
  </si>
  <si>
    <t>BOLSAS DE PLASTICO PARA MUESTRAS</t>
  </si>
  <si>
    <t>Total 257</t>
  </si>
  <si>
    <t>BOTAS DE GOMA</t>
  </si>
  <si>
    <t>FUENTE DE F. 21   TRANSF. EXTERNA</t>
  </si>
  <si>
    <t xml:space="preserve">BIBLIORATO CARTON C/ LOMO DE TELA  CARTA C/ PALANCA METALICA  2 ANILLOS </t>
  </si>
  <si>
    <t>CARPETA CARTULINA C/TRES SOLAPAS</t>
  </si>
  <si>
    <t xml:space="preserve">TONER ORIGINAL PARA IMPRESORA </t>
  </si>
  <si>
    <t xml:space="preserve">CARTUCHO ORIGINAL PARA IMPRESORA </t>
  </si>
  <si>
    <t xml:space="preserve">TELEFONO </t>
  </si>
  <si>
    <t>TASAS MUNICIPALES</t>
  </si>
  <si>
    <t>IMPUESTO INMOBILIARIO</t>
  </si>
  <si>
    <t>COCHERAS</t>
  </si>
  <si>
    <t>CUSTODIA DE ARCHIVOS</t>
  </si>
  <si>
    <t>Total 329</t>
  </si>
  <si>
    <t>MANTENIMIENTO EDIFICIOS</t>
  </si>
  <si>
    <t>MANTENIMIENTO VEHICULOS</t>
  </si>
  <si>
    <t>MANTENIMIENTO EQUIPOS</t>
  </si>
  <si>
    <t>EMPRESA DE LIMPIEZA</t>
  </si>
  <si>
    <t>SERV. TECNICO Y PROF. (CONTRATOS ARGENINTA)</t>
  </si>
  <si>
    <t>ENCOMIENDAS - REMISES</t>
  </si>
  <si>
    <t>IMPRENTA</t>
  </si>
  <si>
    <t>COMISIONES BANCARIAS</t>
  </si>
  <si>
    <t>INTERNET ADSL</t>
  </si>
  <si>
    <t>INTERNET PUERTA DE ACCESO</t>
  </si>
  <si>
    <t>PASAJES AEREOS (2 TRAMOS)</t>
  </si>
  <si>
    <t>ALARMA Y MONITOREO</t>
  </si>
  <si>
    <t xml:space="preserve">COMPUTADORA </t>
  </si>
  <si>
    <t>GLOBAL</t>
  </si>
  <si>
    <t>MOBILIARIO DE OFICINA</t>
  </si>
  <si>
    <t>CAMARAS DIGITALES</t>
  </si>
  <si>
    <t>CARTUCHO hp deskjet-9300-color -hp c6578</t>
  </si>
  <si>
    <t>CARTUCHO hp deskjet-9300- negro- hp 51645</t>
  </si>
  <si>
    <t>REPUESTOS DE MAQ.Y EQUIPOS</t>
  </si>
  <si>
    <t>REPUESTOS Y ACCS.DEL AUTOMOTOR</t>
  </si>
  <si>
    <t>GAS</t>
  </si>
  <si>
    <t>TELEFONO - TELECOM</t>
  </si>
  <si>
    <t>ALQUILER DE DISPENSER</t>
  </si>
  <si>
    <t>Total 322</t>
  </si>
  <si>
    <t>MANTENIMIENTO Y REPARACION DE EDIFICIOS</t>
  </si>
  <si>
    <t>MANTENIMIENTO Y REP.DE VEHICULOS OFICIALES</t>
  </si>
  <si>
    <t>REPARACION DE EQUIPOS DE TELEFONIA</t>
  </si>
  <si>
    <t>LIMPIEZA ASEO VEHICULO OFICIAL</t>
  </si>
  <si>
    <t>SERVICIO DE FUMIGACION Y DESINFECCION</t>
  </si>
  <si>
    <t>SERV.DE INFORMATICA Y SIST.COMPUTARIZADOS</t>
  </si>
  <si>
    <t xml:space="preserve">TRANSPORTE </t>
  </si>
  <si>
    <t>SERVICIO DE GUARDA DE DOCUMENTACION</t>
  </si>
  <si>
    <t>Total 352</t>
  </si>
  <si>
    <t>IMPRESIÓN DE FORMULARIOS VS.</t>
  </si>
  <si>
    <t>Total 355</t>
  </si>
  <si>
    <t>INTERNET</t>
  </si>
  <si>
    <t>Total 356</t>
  </si>
  <si>
    <t>VIATICOS NACIONALES</t>
  </si>
  <si>
    <t>MOVILIDAD AFECTADA</t>
  </si>
  <si>
    <t>TERMOMETRO (detección infrarrojo)</t>
  </si>
  <si>
    <t>TABLERO DE PLANO PLEGABLE</t>
  </si>
  <si>
    <t>FICHERO GRANDE</t>
  </si>
  <si>
    <t>LICENCIAS POR PROGRAMAS DE COMPUTACIÓN (AUTOCAD)</t>
  </si>
  <si>
    <t xml:space="preserve">JURISDICCION:  50  </t>
  </si>
  <si>
    <t>ENTIDAD: 623</t>
  </si>
  <si>
    <t xml:space="preserve">UNIDAD </t>
  </si>
  <si>
    <t>DENOMINACION DEL BIEN</t>
  </si>
  <si>
    <t>UNIDAD</t>
  </si>
  <si>
    <t>ROLLO PARA FAX</t>
  </si>
  <si>
    <t>FUEL-OIL</t>
  </si>
  <si>
    <t>Total 314</t>
  </si>
  <si>
    <t>Total 315</t>
  </si>
  <si>
    <t>Total 321</t>
  </si>
  <si>
    <t>ALQUILER DE FOTOCOPIADORAS</t>
  </si>
  <si>
    <t>Total 324</t>
  </si>
  <si>
    <t>Total 331</t>
  </si>
  <si>
    <t>MENSUAL</t>
  </si>
  <si>
    <t>Total 353</t>
  </si>
  <si>
    <t>Total 436</t>
  </si>
  <si>
    <t>SERVICIO</t>
  </si>
  <si>
    <t>Total 345</t>
  </si>
  <si>
    <t>Total 393</t>
  </si>
  <si>
    <t>LUBRICANTES</t>
  </si>
  <si>
    <t>RESMA</t>
  </si>
  <si>
    <t>LITRO</t>
  </si>
  <si>
    <t>Total 211</t>
  </si>
  <si>
    <t>Total 231</t>
  </si>
  <si>
    <t>Total 256</t>
  </si>
  <si>
    <t>Total 292</t>
  </si>
  <si>
    <t>Total 296</t>
  </si>
  <si>
    <t>CAJA</t>
  </si>
  <si>
    <t>KILO</t>
  </si>
  <si>
    <t>COMBUSTIBLE</t>
  </si>
  <si>
    <t>Total 349</t>
  </si>
  <si>
    <t>ANUAL</t>
  </si>
  <si>
    <t>ALQUILER DE INMUEBLES</t>
  </si>
  <si>
    <t>SERV. TECNICO Y PROF.</t>
  </si>
  <si>
    <t>SERVICIO POSTAL</t>
  </si>
  <si>
    <t xml:space="preserve">SERVICIO </t>
  </si>
  <si>
    <t>FOTOCOPIAS</t>
  </si>
  <si>
    <t xml:space="preserve">     FECHA:     </t>
  </si>
  <si>
    <t>(en Pesos)</t>
  </si>
  <si>
    <t>CAFÉ</t>
  </si>
  <si>
    <t>EDULCORANTE - Caja x 400 sobres</t>
  </si>
  <si>
    <t>AZUCAR - Caja x 400 sobres</t>
  </si>
  <si>
    <t>TE - Saquitos -  Caja x 100</t>
  </si>
  <si>
    <t>YERBA - Saquitos -  Caja x 100</t>
  </si>
  <si>
    <t>SUSCRIPCION BOLETIN OFICIAL INTERNET</t>
  </si>
  <si>
    <t>MANTENIMIENTO DE ALFOMBRAS Y CORTINAS</t>
  </si>
  <si>
    <t>CAPACITACION</t>
  </si>
  <si>
    <t>SERVICIO NACIONAL DE SANIDAD Y CALIDAD AGROALIMENTARIA</t>
  </si>
  <si>
    <t>DIRECCION DE SERVICIOS ADMINISTRATIVOS Y FINANCIEROS</t>
  </si>
  <si>
    <t>DEPARTAMENTO COMPRAS, SUMINISTROS Y PATRIMONIO</t>
  </si>
  <si>
    <t xml:space="preserve">ABROCHADORA PINZA Nº 50 TIPO MIT PINTADA </t>
  </si>
  <si>
    <t xml:space="preserve">BIBLIORATO CARTON C/ LOMO DE TELA  OFICIO C/ PALANCA METALICA  2 ANILLOS </t>
  </si>
  <si>
    <t>BROCHE DORADO DOS PATAS  Nº 10</t>
  </si>
  <si>
    <t>BROCHE DORADO DOS PATAS  Nº 3</t>
  </si>
  <si>
    <t>BROCHE DORADO DOS PATAS  Nº 8</t>
  </si>
  <si>
    <t>BROCHE NEPACO PLASTICO</t>
  </si>
  <si>
    <t>BROCHES P/ ABROCHADORA Nº 21/6</t>
  </si>
  <si>
    <t>BROCHES P/ ABROCHADORA Nº 24/8</t>
  </si>
  <si>
    <t>BROCHES P/ ABROCHADORA Nº 50</t>
  </si>
  <si>
    <t>BROCHES P/ ABROCHADORA Nº 64</t>
  </si>
  <si>
    <t>CARPETAS COLGANTES C/ VENTANA DELTA TIPO PENDAFLEX O SIMILAR</t>
  </si>
  <si>
    <t>CD GRABABLE VIRGEN  650 MB  74 MIN.</t>
  </si>
  <si>
    <t>CINTA ADHESIVA DE 12 MM. X 33 M. TIPO SCOTCH O SIMILAR</t>
  </si>
  <si>
    <t xml:space="preserve">CINTA ADHESIVA DE PAPEL  T/ ENMASCARAR DE 18 MM </t>
  </si>
  <si>
    <t>CLIPS METALICOS  Nº 3</t>
  </si>
  <si>
    <t>CLIPS METALICOS  Nº 4</t>
  </si>
  <si>
    <t>CORRECTOR LIQ. TIPO LAPIZ DE 7 ML</t>
  </si>
  <si>
    <t>CUADERNO INDICE  100 HOJAS ENCUADERNACION ESPIRAL RAYADO</t>
  </si>
  <si>
    <t>CUADERNO CUADRICULADOS 100 HOJAS C/ ESPIRAL OFICIO</t>
  </si>
  <si>
    <t>CUADERNO RAYADO 100 HOJAS C/ EPIRAL OFICIO</t>
  </si>
  <si>
    <t>LOMO P/ BIBLIORATO TAMAÑO OFICIO AUTOADHESIVO</t>
  </si>
  <si>
    <t xml:space="preserve">MARCADOR COMUN. TRAZO FINO - NEGRO </t>
  </si>
  <si>
    <t>MARCADOR COMUN. TRAZO FINO - ROJO</t>
  </si>
  <si>
    <t>MARCADOR INDELEBLE  PUNTA CHANFLEADA - AZUL</t>
  </si>
  <si>
    <t xml:space="preserve">MARCADOR INDELEBLE  PUNTA CHANFLEADA -NEGRO </t>
  </si>
  <si>
    <t>RESALTADORES TRAZ.GRUESO 5 MM.ALTO BRILLO APTA P/ FAX TINTA PIGMENTADA - AMARILLO -</t>
  </si>
  <si>
    <t>RESALTADORES TRAZ.GRUESO 5 MM.ALTO BRILLO APTA P/ FAX TINTA PIGMENTADA - NARANJA -</t>
  </si>
  <si>
    <t>SEPARADOR DE CARTULINA  OFICIO P/ DOS O TRES ANILLOS DE POSISIONES.</t>
  </si>
  <si>
    <t>PAQ. X 5</t>
  </si>
  <si>
    <t>CINTA ORIGINAL PARA IMPRESORA EPSON FX 1170 -- CODIGO 8755</t>
  </si>
  <si>
    <t>CARTUCHO ORIGINAL PARA IMPRESORA EPSON STYLUS 777 -- CODIGO T017201 NEGRO / T018201 COLOR</t>
  </si>
  <si>
    <t>TONER ORIGINAL PARA IMPRESORA XEROX PHASER 3420 – CODIGO 106R01034</t>
  </si>
  <si>
    <t>CINTA ORIGINAL PARA IMPRESORA EPSON LQ-590 – CODIGO S015337</t>
  </si>
  <si>
    <t>CARTUCHO ORIGINAL PARA IMPRESORA HEWLETT PACKARD CP-1160 -- CODIGO C5010D COLOR</t>
  </si>
  <si>
    <t>TONER ORIGINAL PARA IMPRESORA HEWLETT PACKARD LASERJET 4/5/4M/4MP -- CODIGO 92298X</t>
  </si>
  <si>
    <t>TONER ORIGINAL PARA IMPRESORA HEWLETT PACKARD LASERJET 5L/6L -- CODIGO C3906A</t>
  </si>
  <si>
    <t>TONER ORIGINAL PARA IMPRESORA HEWLETT PACKARD LASERJET 4050 -- CODIGO C4127X</t>
  </si>
  <si>
    <t>TONER ORIGINAL PARA IMPRESORA HEWLETT PACKARD LASERJET 4100n -- CODIGO C8061X</t>
  </si>
  <si>
    <t>TONER ORIGINAL PARA IMPRESORA HEWLETT PACKARD LASERJET 4300n -- CODIGO Q1339A</t>
  </si>
  <si>
    <t>TONER ORIGINAL PARA IMPRESORA HEWLETT PACKARD LASERJET 4200n -- CODIGO Q1338A</t>
  </si>
  <si>
    <t>TONER ORIGINAL PARA IMPRESORA HEWLETT PACKARD LASERJET 2300 -- CODIGO Q2610</t>
  </si>
  <si>
    <t>TONER ORIGINAL PARA IMPRESORA HEWLETT PACKARD LASERJET 1015 -- CODIGO Q2612A</t>
  </si>
  <si>
    <t>TONER ORIGINAL PARA IMPRESORA HEWLETT PACKARD LASERJET 1300 -- CODIGO Q2613A</t>
  </si>
  <si>
    <t>TONER ORIGINAL PARA IMPRESORA HEWLETT PACKARD LASERJET 1150 – CODIGO Q2624A</t>
  </si>
  <si>
    <t>TONER ORIGINAL PARA IMPRESORA HEWLETT PACKARD LASERJET 1100 -- CODIGO C4092A</t>
  </si>
  <si>
    <t>CARTUCHO ORIGINAL PARA IMPRESORA HEWLETT PACKARD DESKJET 5650 – CODIGO C6656AN NEGRO</t>
  </si>
  <si>
    <t>CARTUCHO ORIGINAL PARA IMPRESORA HEWLETT PACKARD DESKJET 5650 – CODIGO C6657AN COLOR</t>
  </si>
  <si>
    <t>CARTUCHO ORIGINAL PARA IMPRESORA HEWLETT PACKARD DESKJET 610c/640c -- CODIGO C6614D NEGRO</t>
  </si>
  <si>
    <t>CARTUCHO ORIGINAL PARA IMPRESORA HEWLETT PACKARD DESKJET 610c/694c/600/640c/670c/692c695c -- CODIGO 51649A COLOR</t>
  </si>
  <si>
    <t>CARTUCHO ORIGINAL PARA IMPRESORA HEWLETT PACKARD DESKJET 694c/600//670c/692c/695c --  CODIGO 51629A NEGRO</t>
  </si>
  <si>
    <t>CARTUCHO ORIGINAL PARA IMPRESORA HEWLETT PACKARD DESKJET 810c/840c/PSC 500 --  CODIGO C6615D NEGRO</t>
  </si>
  <si>
    <t>CARTUCHO ORIGINAL PARA IMPRESORA HEWLETT PACKARD DESKJET 830c/710/720/880c/930c/870cxi -- CODIGO 51645A NEGRO</t>
  </si>
  <si>
    <t>CARTUCHO ORIGINAL PARA IMPRESORA HEWLETT PACKARD DESKJET 810c/830c/710/720/880c -- CODIGO C1823D COLOR</t>
  </si>
  <si>
    <t>CARTUCHO ORIGINAL PARA IMPRESORA HEWLETT PACKARD DESKJET 930c – CODIGO C6578A COLOR</t>
  </si>
  <si>
    <t>CARTUCHO ORIGINAL PARA IMPRESORA HEWLETT PACKARD DESKJET 3320/3535/3550 -- CODIGO C8727A NEGRO</t>
  </si>
  <si>
    <t>CARTUCHO ORIGINAL PARA IMPRESORA HEWLETT PACKARD DESKJET 3320/3535/3550 -- CODIGO C8728A COLOR</t>
  </si>
  <si>
    <t>CARTUCHO ORIGINAL PARA IMPRESORA HEWLETT PACKARD DESKJET 840c – CODIGO C6625A COLOR</t>
  </si>
  <si>
    <t>CINTA ORIGINAL PARA IMPRESORA EPSON LQ 1070 -- CODIGO 7754</t>
  </si>
  <si>
    <t>Pack x 2</t>
  </si>
  <si>
    <t>TWIN PACKS</t>
  </si>
  <si>
    <t>PAPEL OBRA A 4</t>
  </si>
  <si>
    <t>PAPEL OBRA OFICIO</t>
  </si>
  <si>
    <t>Total 437</t>
  </si>
  <si>
    <t>SERVICIO DE POLICIA ADICIONAL</t>
  </si>
  <si>
    <t>SERVICIO DE SEGURIDAD Y VIGILANCIA</t>
  </si>
  <si>
    <t>CIRCUITO CERRADO TELEFONIA</t>
  </si>
  <si>
    <t xml:space="preserve">BIBLIORATO PLASTICO C/ LOMO DE TELA  OFICIO C/ PALANCA METALICA  2 ANILLOS </t>
  </si>
  <si>
    <t>BOLIGRAFO TIPO BIC - COLOR AZUL</t>
  </si>
  <si>
    <t>BOLIGRAFO TIPO BIC - COLOR NEGRO</t>
  </si>
  <si>
    <t>BUENOS 
AIRES 
NORTE</t>
  </si>
  <si>
    <t>BUENOS AIRES 
SUR</t>
  </si>
  <si>
    <t>CHACO-FORMOSA</t>
  </si>
  <si>
    <t>CORDOBA</t>
  </si>
  <si>
    <t>CORRIENTES- MISIONES</t>
  </si>
  <si>
    <t>CUYO</t>
  </si>
  <si>
    <t>ENTRE RIOS</t>
  </si>
  <si>
    <t>LA PAMPA -
SAN LUIS</t>
  </si>
  <si>
    <t>METROPOLITANO</t>
  </si>
  <si>
    <t>NOA NORTE</t>
  </si>
  <si>
    <t>NOA SUR</t>
  </si>
  <si>
    <t>PATAGONIA NORTE</t>
  </si>
  <si>
    <t>PATAGONIA SUR</t>
  </si>
  <si>
    <t>SANTA FE</t>
  </si>
  <si>
    <t>MODIFICACIONES EN +</t>
  </si>
  <si>
    <t xml:space="preserve">TOTAL </t>
  </si>
  <si>
    <t>INCISO</t>
  </si>
  <si>
    <t>SEDE 
CENTRAL - F12</t>
  </si>
  <si>
    <t>SEDE 
CENTRAL - F22</t>
  </si>
  <si>
    <t>RESUMEN - PROGRAMA 19</t>
  </si>
  <si>
    <t>FUENTE DE F. 21   CREDITO EXTERNO</t>
  </si>
  <si>
    <t>AZUCAR -</t>
  </si>
  <si>
    <t>Certificado inscripciòn de aditivos ( 50 x 2)</t>
  </si>
  <si>
    <t>Certificado reinscripciòn de aditivos ( 50 x 2)</t>
  </si>
  <si>
    <t>Hojas de papel Kraf para embalar</t>
  </si>
  <si>
    <t>Ojalillos</t>
  </si>
  <si>
    <t>Suscrip. Anual</t>
  </si>
  <si>
    <t>TONER XEROX 420</t>
  </si>
  <si>
    <t xml:space="preserve">Herramientas varias: pinzas, destornilladores, etc. </t>
  </si>
  <si>
    <t>Llaves y cerraduras</t>
  </si>
  <si>
    <t>Limpiador equipos de computación</t>
  </si>
  <si>
    <t>CUADERNO RAYADO 100 HOJAS TAPA DURA</t>
  </si>
  <si>
    <t>FOLIO TRANSPARENTE TAMAÑO OFICIO</t>
  </si>
  <si>
    <t>FOLIO TRANSPARENTE TAMAÑO A4</t>
  </si>
  <si>
    <t>REGLAS 50 Cm.</t>
  </si>
  <si>
    <t>TIJERAS</t>
  </si>
  <si>
    <t>CONSOLIDADO</t>
  </si>
  <si>
    <t>UNIFORMES MAS INDUM.</t>
  </si>
  <si>
    <t>Certificado de iscripcion de aditivos (50X2)</t>
  </si>
  <si>
    <t>Certificado de reincripcion de aditivos (50X2)</t>
  </si>
  <si>
    <t>Cinta Adhesiva</t>
  </si>
  <si>
    <t>MARTILLO</t>
  </si>
  <si>
    <t>LINTERNA</t>
  </si>
  <si>
    <t>PINZA</t>
  </si>
  <si>
    <t>DESTORNILLADOR</t>
  </si>
  <si>
    <t>CARRETILLA</t>
  </si>
  <si>
    <t>PALA DE PUNTA</t>
  </si>
  <si>
    <t>Bateria automotor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</si>
</sst>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"/>
    <numFmt numFmtId="169" formatCode="[$$-2C0A]\ #,##0.00"/>
    <numFmt numFmtId="170" formatCode="&quot;$&quot;\ #,##0.00"/>
    <numFmt numFmtId="171" formatCode="&quot;$&quot;\ #,##0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[$$-2C0A]\ * #,##0.00_ ;_ [$$-2C0A]\ * \-#,##0.00_ ;_ [$$-2C0A]\ * \-??_ ;_ @_ "/>
  </numFmts>
  <fonts count="8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57"/>
      <name val="Arial"/>
      <family val="2"/>
    </font>
    <font>
      <sz val="11"/>
      <color indexed="9"/>
      <name val="Arial"/>
      <family val="2"/>
    </font>
    <font>
      <b/>
      <u val="single"/>
      <sz val="18"/>
      <name val="Arial Black"/>
      <family val="2"/>
    </font>
    <font>
      <sz val="18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8"/>
      <name val="Arial Black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9"/>
      <name val="Arial"/>
      <family val="2"/>
    </font>
    <font>
      <b/>
      <sz val="8"/>
      <color indexed="57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8"/>
      <color indexed="9"/>
      <name val="Arial"/>
      <family val="2"/>
    </font>
    <font>
      <b/>
      <sz val="11"/>
      <color indexed="21"/>
      <name val="Arial"/>
      <family val="2"/>
    </font>
    <font>
      <b/>
      <sz val="12"/>
      <name val="Arial"/>
      <family val="2"/>
    </font>
    <font>
      <sz val="18"/>
      <name val="Arial Black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Lucida Sans Unicode"/>
      <family val="2"/>
    </font>
    <font>
      <b/>
      <sz val="12"/>
      <name val="Lucida Sans Unicode"/>
      <family val="2"/>
    </font>
    <font>
      <b/>
      <sz val="8"/>
      <name val="Lucida Sans Unicode"/>
      <family val="2"/>
    </font>
    <font>
      <sz val="13"/>
      <name val="Lucida Sans Unicode"/>
      <family val="2"/>
    </font>
    <font>
      <sz val="10"/>
      <name val="Lucida Sans Unicode"/>
      <family val="2"/>
    </font>
    <font>
      <b/>
      <sz val="12"/>
      <color indexed="48"/>
      <name val="Lucida Sans Unicode"/>
      <family val="2"/>
    </font>
    <font>
      <b/>
      <sz val="12"/>
      <color indexed="19"/>
      <name val="Lucida Sans Unicode"/>
      <family val="2"/>
    </font>
    <font>
      <i/>
      <sz val="11"/>
      <name val="Lucida Sans Unicode"/>
      <family val="2"/>
    </font>
    <font>
      <sz val="11"/>
      <name val="Lucida Sans Unicode"/>
      <family val="2"/>
    </font>
    <font>
      <b/>
      <sz val="10"/>
      <color indexed="9"/>
      <name val="Arial"/>
      <family val="2"/>
    </font>
    <font>
      <sz val="8"/>
      <name val="Lucida Sans Unicode"/>
      <family val="2"/>
    </font>
    <font>
      <b/>
      <sz val="8"/>
      <color indexed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8"/>
      <color indexed="53"/>
      <name val="Lucida Sans Unicode"/>
      <family val="2"/>
    </font>
    <font>
      <b/>
      <sz val="8"/>
      <color indexed="48"/>
      <name val="Lucida Sans Unicode"/>
      <family val="2"/>
    </font>
    <font>
      <b/>
      <sz val="8"/>
      <color indexed="19"/>
      <name val="Lucida Sans Unicode"/>
      <family val="2"/>
    </font>
    <font>
      <sz val="14"/>
      <color indexed="10"/>
      <name val="Arial"/>
      <family val="2"/>
    </font>
    <font>
      <b/>
      <sz val="9"/>
      <color indexed="57"/>
      <name val="Arial"/>
      <family val="2"/>
    </font>
    <font>
      <u val="single"/>
      <sz val="18"/>
      <name val="Arial Black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5"/>
      <name val="Arial"/>
      <family val="2"/>
    </font>
    <font>
      <b/>
      <sz val="15"/>
      <color indexed="10"/>
      <name val="Arial"/>
      <family val="2"/>
    </font>
    <font>
      <sz val="10"/>
      <color indexed="10"/>
      <name val="Arial"/>
      <family val="2"/>
    </font>
    <font>
      <b/>
      <sz val="11"/>
      <name val="Bookman Old Style"/>
      <family val="1"/>
    </font>
    <font>
      <b/>
      <sz val="9"/>
      <color indexed="8"/>
      <name val="Bookman Old Style"/>
      <family val="1"/>
    </font>
    <font>
      <b/>
      <sz val="9"/>
      <name val="Bookman Old Style"/>
      <family val="1"/>
    </font>
    <font>
      <b/>
      <u val="single"/>
      <sz val="1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8" borderId="0" applyNumberFormat="0" applyBorder="0" applyAlignment="0" applyProtection="0"/>
    <xf numFmtId="0" fontId="58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4" borderId="0" applyNumberFormat="0" applyBorder="0" applyAlignment="0" applyProtection="0"/>
    <xf numFmtId="0" fontId="61" fillId="16" borderId="1" applyNumberFormat="0" applyAlignment="0" applyProtection="0"/>
    <xf numFmtId="0" fontId="62" fillId="17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21" borderId="0" applyNumberFormat="0" applyBorder="0" applyAlignment="0" applyProtection="0"/>
    <xf numFmtId="0" fontId="6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6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68" fillId="16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133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4" fillId="24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48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4" fontId="4" fillId="0" borderId="0" xfId="0" applyNumberFormat="1" applyFont="1" applyBorder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11" xfId="0" applyFont="1" applyBorder="1" applyAlignment="1" applyProtection="1">
      <alignment horizontal="center"/>
      <protection locked="0"/>
    </xf>
    <xf numFmtId="0" fontId="4" fillId="24" borderId="11" xfId="0" applyFont="1" applyFill="1" applyBorder="1" applyAlignment="1">
      <alignment horizontal="center"/>
    </xf>
    <xf numFmtId="0" fontId="5" fillId="0" borderId="12" xfId="0" applyFont="1" applyBorder="1" applyAlignment="1" applyProtection="1">
      <alignment horizontal="left"/>
      <protection/>
    </xf>
    <xf numFmtId="4" fontId="5" fillId="0" borderId="0" xfId="48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24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4" fillId="24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48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" fontId="0" fillId="0" borderId="0" xfId="48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4" fillId="24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3" fontId="4" fillId="24" borderId="10" xfId="49" applyNumberFormat="1" applyFont="1" applyFill="1" applyBorder="1" applyAlignment="1" applyProtection="1">
      <alignment horizontal="right" vertical="center" wrapText="1"/>
      <protection/>
    </xf>
    <xf numFmtId="4" fontId="4" fillId="24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49" applyNumberFormat="1" applyFont="1" applyFill="1" applyBorder="1" applyAlignment="1" applyProtection="1">
      <alignment horizontal="right" vertical="center" wrapText="1"/>
      <protection/>
    </xf>
    <xf numFmtId="0" fontId="4" fillId="24" borderId="10" xfId="49" applyNumberFormat="1" applyFont="1" applyFill="1" applyBorder="1" applyAlignment="1" applyProtection="1">
      <alignment horizontal="right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49" applyNumberFormat="1" applyFont="1" applyFill="1" applyBorder="1" applyAlignment="1" applyProtection="1">
      <alignment horizontal="right" vertical="center" wrapText="1"/>
      <protection/>
    </xf>
    <xf numFmtId="3" fontId="5" fillId="0" borderId="0" xfId="49" applyNumberFormat="1" applyFont="1" applyFill="1" applyBorder="1" applyAlignment="1" applyProtection="1">
      <alignment horizontal="right" vertical="center" wrapText="1"/>
      <protection/>
    </xf>
    <xf numFmtId="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5" fillId="24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49" applyNumberFormat="1" applyFont="1" applyFill="1" applyBorder="1" applyAlignment="1" applyProtection="1">
      <alignment horizontal="right" vertical="center" wrapText="1"/>
      <protection/>
    </xf>
    <xf numFmtId="0" fontId="5" fillId="0" borderId="14" xfId="49" applyNumberFormat="1" applyFont="1" applyFill="1" applyBorder="1" applyAlignment="1" applyProtection="1">
      <alignment horizontal="right" vertical="center" wrapText="1"/>
      <protection/>
    </xf>
    <xf numFmtId="2" fontId="5" fillId="0" borderId="0" xfId="49" applyNumberFormat="1" applyFont="1" applyFill="1" applyBorder="1" applyAlignment="1" applyProtection="1">
      <alignment horizontal="right" vertical="center" wrapText="1"/>
      <protection/>
    </xf>
    <xf numFmtId="0" fontId="5" fillId="0" borderId="0" xfId="49" applyNumberFormat="1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167" fontId="4" fillId="0" borderId="0" xfId="48" applyFont="1" applyFill="1" applyBorder="1" applyAlignment="1">
      <alignment/>
    </xf>
    <xf numFmtId="167" fontId="4" fillId="0" borderId="0" xfId="48" applyFont="1" applyFill="1" applyAlignment="1">
      <alignment/>
    </xf>
    <xf numFmtId="167" fontId="4" fillId="0" borderId="0" xfId="48" applyFont="1" applyAlignment="1">
      <alignment/>
    </xf>
    <xf numFmtId="167" fontId="1" fillId="0" borderId="0" xfId="48" applyFont="1" applyFill="1" applyBorder="1" applyAlignment="1">
      <alignment horizontal="right" vertical="center" wrapText="1"/>
    </xf>
    <xf numFmtId="167" fontId="15" fillId="0" borderId="0" xfId="48" applyFont="1" applyFill="1" applyBorder="1" applyAlignment="1">
      <alignment horizontal="right" vertical="center" wrapText="1"/>
    </xf>
    <xf numFmtId="167" fontId="14" fillId="0" borderId="0" xfId="48" applyFont="1" applyFill="1" applyBorder="1" applyAlignment="1">
      <alignment horizontal="right" vertical="center" wrapText="1"/>
    </xf>
    <xf numFmtId="1" fontId="4" fillId="0" borderId="10" xfId="48" applyNumberFormat="1" applyFont="1" applyFill="1" applyBorder="1" applyAlignment="1">
      <alignment horizontal="right" vertical="center" wrapText="1"/>
    </xf>
    <xf numFmtId="1" fontId="1" fillId="0" borderId="0" xfId="48" applyNumberFormat="1" applyFont="1" applyFill="1" applyBorder="1" applyAlignment="1">
      <alignment horizontal="right" vertical="center" wrapText="1"/>
    </xf>
    <xf numFmtId="1" fontId="15" fillId="0" borderId="0" xfId="48" applyNumberFormat="1" applyFont="1" applyFill="1" applyBorder="1" applyAlignment="1">
      <alignment horizontal="right" vertical="center" wrapText="1"/>
    </xf>
    <xf numFmtId="1" fontId="16" fillId="0" borderId="0" xfId="48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4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top"/>
      <protection/>
    </xf>
    <xf numFmtId="0" fontId="16" fillId="0" borderId="0" xfId="0" applyFont="1" applyFill="1" applyBorder="1" applyAlignment="1">
      <alignment horizontal="center" vertical="center" wrapText="1"/>
    </xf>
    <xf numFmtId="167" fontId="4" fillId="0" borderId="0" xfId="48" applyFont="1" applyFill="1" applyBorder="1" applyAlignment="1">
      <alignment/>
    </xf>
    <xf numFmtId="167" fontId="4" fillId="0" borderId="0" xfId="48" applyFont="1" applyBorder="1" applyAlignment="1">
      <alignment/>
    </xf>
    <xf numFmtId="3" fontId="4" fillId="0" borderId="15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167" fontId="4" fillId="0" borderId="15" xfId="48" applyFont="1" applyFill="1" applyBorder="1" applyAlignment="1">
      <alignment/>
    </xf>
    <xf numFmtId="167" fontId="4" fillId="0" borderId="15" xfId="48" applyFont="1" applyFill="1" applyBorder="1" applyAlignment="1">
      <alignment/>
    </xf>
    <xf numFmtId="167" fontId="4" fillId="0" borderId="15" xfId="48" applyFont="1" applyBorder="1" applyAlignment="1">
      <alignment/>
    </xf>
    <xf numFmtId="3" fontId="4" fillId="24" borderId="0" xfId="49" applyNumberFormat="1" applyFont="1" applyFill="1" applyBorder="1" applyAlignment="1" applyProtection="1">
      <alignment horizontal="right" vertical="center" wrapText="1"/>
      <protection/>
    </xf>
    <xf numFmtId="0" fontId="8" fillId="24" borderId="0" xfId="49" applyNumberFormat="1" applyFont="1" applyFill="1" applyBorder="1" applyAlignment="1" applyProtection="1">
      <alignment horizontal="right" vertical="center" wrapText="1"/>
      <protection/>
    </xf>
    <xf numFmtId="17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24" borderId="16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justify"/>
      <protection locked="0"/>
    </xf>
    <xf numFmtId="4" fontId="4" fillId="24" borderId="10" xfId="49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 locked="0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justify"/>
      <protection locked="0"/>
    </xf>
    <xf numFmtId="4" fontId="4" fillId="0" borderId="14" xfId="49" applyNumberFormat="1" applyFont="1" applyFill="1" applyBorder="1" applyAlignment="1" applyProtection="1">
      <alignment horizontal="center"/>
      <protection/>
    </xf>
    <xf numFmtId="4" fontId="5" fillId="0" borderId="14" xfId="0" applyNumberFormat="1" applyFont="1" applyFill="1" applyBorder="1" applyAlignment="1" applyProtection="1">
      <alignment horizontal="right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4" fontId="4" fillId="24" borderId="16" xfId="0" applyNumberFormat="1" applyFont="1" applyFill="1" applyBorder="1" applyAlignment="1" applyProtection="1">
      <alignment horizontal="right" vertical="center" wrapText="1"/>
      <protection locked="0"/>
    </xf>
    <xf numFmtId="0" fontId="4" fillId="24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/>
    </xf>
    <xf numFmtId="167" fontId="5" fillId="0" borderId="0" xfId="48" applyFont="1" applyBorder="1" applyAlignment="1">
      <alignment horizontal="center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center" vertical="center"/>
    </xf>
    <xf numFmtId="167" fontId="12" fillId="0" borderId="0" xfId="48" applyFont="1" applyFill="1" applyBorder="1" applyAlignment="1">
      <alignment horizontal="right" vertical="center" wrapText="1"/>
    </xf>
    <xf numFmtId="0" fontId="8" fillId="0" borderId="10" xfId="0" applyFont="1" applyBorder="1" applyAlignment="1" applyProtection="1">
      <alignment horizontal="left" vertical="center" wrapText="1"/>
      <protection locked="0"/>
    </xf>
    <xf numFmtId="43" fontId="4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3" fontId="12" fillId="0" borderId="0" xfId="0" applyNumberFormat="1" applyFont="1" applyFill="1" applyAlignment="1">
      <alignment horizontal="center" vertical="center" wrapText="1"/>
    </xf>
    <xf numFmtId="4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4" fillId="0" borderId="16" xfId="48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horizontal="center" vertical="center" wrapText="1"/>
    </xf>
    <xf numFmtId="4" fontId="4" fillId="0" borderId="16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3" fontId="5" fillId="0" borderId="14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24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24" borderId="16" xfId="49" applyNumberFormat="1" applyFont="1" applyFill="1" applyBorder="1" applyAlignment="1" applyProtection="1">
      <alignment horizontal="right" vertical="center" wrapText="1"/>
      <protection/>
    </xf>
    <xf numFmtId="167" fontId="0" fillId="0" borderId="0" xfId="48" applyFill="1" applyBorder="1" applyAlignment="1">
      <alignment horizontal="center" vertical="center" wrapText="1"/>
    </xf>
    <xf numFmtId="167" fontId="0" fillId="0" borderId="0" xfId="48" applyBorder="1" applyAlignment="1">
      <alignment horizontal="center" vertical="center" wrapText="1"/>
    </xf>
    <xf numFmtId="167" fontId="0" fillId="0" borderId="0" xfId="48" applyFill="1" applyBorder="1" applyAlignment="1">
      <alignment/>
    </xf>
    <xf numFmtId="167" fontId="0" fillId="0" borderId="0" xfId="48" applyBorder="1" applyAlignment="1">
      <alignment/>
    </xf>
    <xf numFmtId="3" fontId="5" fillId="0" borderId="20" xfId="0" applyNumberFormat="1" applyFont="1" applyBorder="1" applyAlignment="1">
      <alignment horizontal="center"/>
    </xf>
    <xf numFmtId="170" fontId="22" fillId="22" borderId="18" xfId="0" applyNumberFormat="1" applyFont="1" applyFill="1" applyBorder="1" applyAlignment="1" applyProtection="1">
      <alignment horizontal="center" vertical="center" wrapText="1"/>
      <protection locked="0"/>
    </xf>
    <xf numFmtId="170" fontId="19" fillId="22" borderId="18" xfId="48" applyNumberFormat="1" applyFont="1" applyFill="1" applyBorder="1" applyAlignment="1">
      <alignment horizontal="center" vertical="center" wrapText="1"/>
    </xf>
    <xf numFmtId="4" fontId="5" fillId="0" borderId="18" xfId="56" applyNumberFormat="1" applyFont="1" applyFill="1" applyBorder="1" applyAlignment="1">
      <alignment horizontal="center" vertical="center" wrapText="1"/>
    </xf>
    <xf numFmtId="168" fontId="5" fillId="0" borderId="18" xfId="0" applyNumberFormat="1" applyFont="1" applyFill="1" applyBorder="1" applyAlignment="1">
      <alignment horizontal="center" vertical="center" wrapText="1"/>
    </xf>
    <xf numFmtId="3" fontId="5" fillId="0" borderId="18" xfId="56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4" fontId="4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5" fillId="24" borderId="14" xfId="0" applyNumberFormat="1" applyFont="1" applyFill="1" applyBorder="1" applyAlignment="1" applyProtection="1">
      <alignment horizontal="right" vertical="center" wrapText="1"/>
      <protection locked="0"/>
    </xf>
    <xf numFmtId="4" fontId="4" fillId="24" borderId="22" xfId="0" applyNumberFormat="1" applyFont="1" applyFill="1" applyBorder="1" applyAlignment="1" applyProtection="1">
      <alignment horizontal="right" vertical="center" wrapText="1"/>
      <protection locked="0"/>
    </xf>
    <xf numFmtId="4" fontId="5" fillId="24" borderId="23" xfId="0" applyNumberFormat="1" applyFont="1" applyFill="1" applyBorder="1" applyAlignment="1" applyProtection="1">
      <alignment horizontal="right" vertical="center" wrapText="1"/>
      <protection locked="0"/>
    </xf>
    <xf numFmtId="4" fontId="4" fillId="24" borderId="23" xfId="0" applyNumberFormat="1" applyFont="1" applyFill="1" applyBorder="1" applyAlignment="1" applyProtection="1">
      <alignment horizontal="right" vertical="center" wrapText="1"/>
      <protection locked="0"/>
    </xf>
    <xf numFmtId="4" fontId="5" fillId="24" borderId="2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4" fontId="4" fillId="0" borderId="22" xfId="0" applyNumberFormat="1" applyFont="1" applyFill="1" applyBorder="1" applyAlignment="1" applyProtection="1">
      <alignment horizontal="right"/>
      <protection locked="0"/>
    </xf>
    <xf numFmtId="4" fontId="5" fillId="0" borderId="23" xfId="0" applyNumberFormat="1" applyFont="1" applyFill="1" applyBorder="1" applyAlignment="1" applyProtection="1">
      <alignment horizontal="right"/>
      <protection locked="0"/>
    </xf>
    <xf numFmtId="4" fontId="4" fillId="0" borderId="23" xfId="0" applyNumberFormat="1" applyFont="1" applyFill="1" applyBorder="1" applyAlignment="1" applyProtection="1">
      <alignment horizontal="right"/>
      <protection locked="0"/>
    </xf>
    <xf numFmtId="4" fontId="5" fillId="0" borderId="24" xfId="0" applyNumberFormat="1" applyFont="1" applyFill="1" applyBorder="1" applyAlignment="1" applyProtection="1">
      <alignment horizontal="right"/>
      <protection locked="0"/>
    </xf>
    <xf numFmtId="4" fontId="4" fillId="0" borderId="25" xfId="0" applyNumberFormat="1" applyFont="1" applyBorder="1" applyAlignment="1">
      <alignment horizontal="center"/>
    </xf>
    <xf numFmtId="167" fontId="4" fillId="0" borderId="25" xfId="48" applyFont="1" applyFill="1" applyBorder="1" applyAlignment="1">
      <alignment/>
    </xf>
    <xf numFmtId="167" fontId="4" fillId="0" borderId="25" xfId="48" applyFont="1" applyBorder="1" applyAlignment="1">
      <alignment/>
    </xf>
    <xf numFmtId="0" fontId="5" fillId="0" borderId="26" xfId="0" applyFont="1" applyBorder="1" applyAlignment="1" applyProtection="1">
      <alignment horizontal="left"/>
      <protection/>
    </xf>
    <xf numFmtId="0" fontId="5" fillId="0" borderId="26" xfId="0" applyFont="1" applyBorder="1" applyAlignment="1" applyProtection="1">
      <alignment horizontal="left" vertical="top"/>
      <protection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" fontId="5" fillId="0" borderId="20" xfId="48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167" fontId="5" fillId="0" borderId="20" xfId="48" applyFont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4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0" xfId="48" applyNumberFormat="1" applyFont="1" applyFill="1" applyBorder="1" applyAlignment="1">
      <alignment horizontal="right" vertical="center" wrapText="1"/>
    </xf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1" fontId="0" fillId="0" borderId="0" xfId="0" applyNumberFormat="1" applyAlignment="1">
      <alignment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167" fontId="24" fillId="0" borderId="0" xfId="48" applyFont="1" applyFill="1" applyBorder="1" applyAlignment="1">
      <alignment horizontal="right" vertical="center" wrapText="1"/>
    </xf>
    <xf numFmtId="167" fontId="30" fillId="0" borderId="0" xfId="48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4" fontId="23" fillId="0" borderId="0" xfId="48" applyNumberFormat="1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 wrapText="1"/>
    </xf>
    <xf numFmtId="167" fontId="23" fillId="0" borderId="0" xfId="48" applyFont="1" applyFill="1" applyBorder="1" applyAlignment="1">
      <alignment horizontal="center" vertical="center" wrapText="1"/>
    </xf>
    <xf numFmtId="167" fontId="23" fillId="0" borderId="0" xfId="48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67" fontId="4" fillId="0" borderId="0" xfId="48" applyFont="1" applyFill="1" applyBorder="1" applyAlignment="1">
      <alignment horizontal="center" vertical="center" wrapText="1"/>
    </xf>
    <xf numFmtId="167" fontId="4" fillId="0" borderId="0" xfId="48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48" applyNumberFormat="1" applyFont="1" applyBorder="1" applyAlignment="1">
      <alignment horizontal="center"/>
    </xf>
    <xf numFmtId="167" fontId="4" fillId="0" borderId="0" xfId="48" applyFont="1" applyFill="1" applyBorder="1" applyAlignment="1">
      <alignment/>
    </xf>
    <xf numFmtId="167" fontId="4" fillId="0" borderId="0" xfId="48" applyFont="1" applyBorder="1" applyAlignment="1">
      <alignment/>
    </xf>
    <xf numFmtId="4" fontId="4" fillId="24" borderId="10" xfId="49" applyNumberFormat="1" applyFont="1" applyFill="1" applyBorder="1" applyAlignment="1" applyProtection="1">
      <alignment horizontal="right" vertical="center" wrapText="1"/>
      <protection/>
    </xf>
    <xf numFmtId="167" fontId="4" fillId="0" borderId="0" xfId="48" applyFont="1" applyFill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4" fontId="5" fillId="0" borderId="21" xfId="48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4" fontId="5" fillId="0" borderId="28" xfId="48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" fontId="5" fillId="0" borderId="29" xfId="48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4" fontId="8" fillId="24" borderId="10" xfId="49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4" fontId="8" fillId="0" borderId="10" xfId="49" applyNumberFormat="1" applyFont="1" applyFill="1" applyBorder="1" applyAlignment="1" applyProtection="1">
      <alignment horizontal="right" vertical="center" wrapText="1"/>
      <protection/>
    </xf>
    <xf numFmtId="0" fontId="8" fillId="0" borderId="10" xfId="49" applyNumberFormat="1" applyFont="1" applyFill="1" applyBorder="1" applyAlignment="1" applyProtection="1">
      <alignment horizontal="right" vertical="center" wrapText="1"/>
      <protection/>
    </xf>
    <xf numFmtId="4" fontId="4" fillId="0" borderId="10" xfId="49" applyNumberFormat="1" applyFont="1" applyFill="1" applyBorder="1" applyAlignment="1" applyProtection="1">
      <alignment horizontal="right" vertical="center" wrapText="1"/>
      <protection/>
    </xf>
    <xf numFmtId="3" fontId="4" fillId="0" borderId="10" xfId="49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2" fontId="4" fillId="0" borderId="10" xfId="49" applyNumberFormat="1" applyFont="1" applyFill="1" applyBorder="1" applyAlignment="1" applyProtection="1">
      <alignment horizontal="right" vertical="center" wrapText="1"/>
      <protection/>
    </xf>
    <xf numFmtId="0" fontId="4" fillId="0" borderId="10" xfId="49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2" fontId="8" fillId="0" borderId="10" xfId="49" applyNumberFormat="1" applyFont="1" applyFill="1" applyBorder="1" applyAlignment="1" applyProtection="1">
      <alignment horizontal="right" vertical="center" wrapText="1"/>
      <protection/>
    </xf>
    <xf numFmtId="0" fontId="8" fillId="0" borderId="10" xfId="49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justify"/>
      <protection locked="0"/>
    </xf>
    <xf numFmtId="4" fontId="4" fillId="0" borderId="10" xfId="49" applyNumberFormat="1" applyFont="1" applyFill="1" applyBorder="1" applyAlignment="1" applyProtection="1">
      <alignment horizontal="center"/>
      <protection/>
    </xf>
    <xf numFmtId="4" fontId="5" fillId="0" borderId="0" xfId="49" applyNumberFormat="1" applyFont="1" applyFill="1" applyBorder="1" applyAlignment="1" applyProtection="1">
      <alignment horizontal="center" vertical="center" wrapText="1"/>
      <protection/>
    </xf>
    <xf numFmtId="0" fontId="5" fillId="0" borderId="0" xfId="49" applyNumberFormat="1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" fillId="0" borderId="0" xfId="48" applyFont="1" applyFill="1" applyBorder="1" applyAlignment="1">
      <alignment horizontal="center" vertical="center" wrapText="1"/>
    </xf>
    <xf numFmtId="167" fontId="31" fillId="0" borderId="0" xfId="48" applyFont="1" applyFill="1" applyBorder="1" applyAlignment="1">
      <alignment horizontal="center" vertical="center" wrapText="1"/>
    </xf>
    <xf numFmtId="167" fontId="13" fillId="0" borderId="0" xfId="48" applyFont="1" applyFill="1" applyBorder="1" applyAlignment="1">
      <alignment horizontal="center" vertical="center" wrapText="1"/>
    </xf>
    <xf numFmtId="167" fontId="0" fillId="0" borderId="0" xfId="48" applyFont="1" applyFill="1" applyBorder="1" applyAlignment="1">
      <alignment horizontal="center" vertical="center" wrapText="1"/>
    </xf>
    <xf numFmtId="167" fontId="0" fillId="0" borderId="0" xfId="48" applyFont="1" applyBorder="1" applyAlignment="1">
      <alignment horizontal="center" vertical="center" wrapText="1"/>
    </xf>
    <xf numFmtId="167" fontId="0" fillId="0" borderId="0" xfId="48" applyFont="1" applyFill="1" applyBorder="1" applyAlignment="1">
      <alignment/>
    </xf>
    <xf numFmtId="167" fontId="0" fillId="0" borderId="0" xfId="48" applyFont="1" applyFill="1" applyBorder="1" applyAlignment="1">
      <alignment/>
    </xf>
    <xf numFmtId="167" fontId="0" fillId="0" borderId="0" xfId="48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32" fillId="0" borderId="0" xfId="0" applyFont="1" applyBorder="1" applyAlignment="1" applyProtection="1">
      <alignment horizontal="left" vertical="top"/>
      <protection/>
    </xf>
    <xf numFmtId="0" fontId="3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/>
      <protection locked="0"/>
    </xf>
    <xf numFmtId="167" fontId="36" fillId="0" borderId="0" xfId="48" applyFont="1" applyFill="1" applyBorder="1" applyAlignment="1">
      <alignment horizontal="center" vertical="center" wrapText="1"/>
    </xf>
    <xf numFmtId="167" fontId="36" fillId="0" borderId="0" xfId="48" applyFont="1" applyBorder="1" applyAlignment="1">
      <alignment horizontal="center" vertical="center" wrapText="1"/>
    </xf>
    <xf numFmtId="0" fontId="37" fillId="24" borderId="0" xfId="0" applyFont="1" applyFill="1" applyBorder="1" applyAlignment="1">
      <alignment/>
    </xf>
    <xf numFmtId="0" fontId="37" fillId="24" borderId="0" xfId="0" applyFont="1" applyFill="1" applyAlignment="1">
      <alignment/>
    </xf>
    <xf numFmtId="0" fontId="40" fillId="24" borderId="0" xfId="0" applyFont="1" applyFill="1" applyBorder="1" applyAlignment="1">
      <alignment/>
    </xf>
    <xf numFmtId="0" fontId="40" fillId="24" borderId="0" xfId="0" applyFont="1" applyFill="1" applyAlignment="1">
      <alignment/>
    </xf>
    <xf numFmtId="0" fontId="41" fillId="24" borderId="0" xfId="0" applyFont="1" applyFill="1" applyBorder="1" applyAlignment="1">
      <alignment/>
    </xf>
    <xf numFmtId="0" fontId="41" fillId="24" borderId="0" xfId="0" applyFont="1" applyFill="1" applyAlignment="1">
      <alignment/>
    </xf>
    <xf numFmtId="49" fontId="41" fillId="24" borderId="0" xfId="0" applyNumberFormat="1" applyFont="1" applyFill="1" applyBorder="1" applyAlignment="1">
      <alignment/>
    </xf>
    <xf numFmtId="49" fontId="41" fillId="24" borderId="0" xfId="0" applyNumberFormat="1" applyFont="1" applyFill="1" applyAlignment="1">
      <alignment/>
    </xf>
    <xf numFmtId="0" fontId="41" fillId="24" borderId="0" xfId="0" applyFont="1" applyFill="1" applyBorder="1" applyAlignment="1">
      <alignment/>
    </xf>
    <xf numFmtId="4" fontId="36" fillId="0" borderId="0" xfId="0" applyNumberFormat="1" applyFont="1" applyFill="1" applyAlignment="1">
      <alignment horizontal="center" vertical="center" wrapText="1"/>
    </xf>
    <xf numFmtId="0" fontId="41" fillId="24" borderId="0" xfId="0" applyFont="1" applyFill="1" applyBorder="1" applyAlignment="1" applyProtection="1">
      <alignment horizontal="center"/>
      <protection locked="0"/>
    </xf>
    <xf numFmtId="4" fontId="41" fillId="24" borderId="0" xfId="0" applyNumberFormat="1" applyFont="1" applyFill="1" applyBorder="1" applyAlignment="1">
      <alignment/>
    </xf>
    <xf numFmtId="0" fontId="44" fillId="24" borderId="0" xfId="0" applyFont="1" applyFill="1" applyBorder="1" applyAlignment="1">
      <alignment/>
    </xf>
    <xf numFmtId="0" fontId="45" fillId="24" borderId="0" xfId="0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167" fontId="0" fillId="0" borderId="0" xfId="48" applyFont="1" applyFill="1" applyBorder="1" applyAlignment="1">
      <alignment horizontal="center" vertical="center" wrapText="1"/>
    </xf>
    <xf numFmtId="167" fontId="0" fillId="0" borderId="0" xfId="48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24" borderId="10" xfId="0" applyFont="1" applyFill="1" applyBorder="1" applyAlignment="1" applyProtection="1">
      <alignment horizontal="left" vertical="center" wrapText="1"/>
      <protection locked="0"/>
    </xf>
    <xf numFmtId="0" fontId="1" fillId="0" borderId="30" xfId="0" applyFont="1" applyFill="1" applyBorder="1" applyAlignment="1">
      <alignment horizontal="center" vertical="center" wrapText="1"/>
    </xf>
    <xf numFmtId="4" fontId="5" fillId="0" borderId="31" xfId="48" applyNumberFormat="1" applyFont="1" applyBorder="1" applyAlignment="1">
      <alignment horizontal="center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170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/>
    </xf>
    <xf numFmtId="1" fontId="4" fillId="24" borderId="10" xfId="49" applyNumberFormat="1" applyFont="1" applyFill="1" applyBorder="1" applyAlignment="1" applyProtection="1">
      <alignment horizontal="center"/>
      <protection/>
    </xf>
    <xf numFmtId="4" fontId="10" fillId="24" borderId="10" xfId="49" applyNumberFormat="1" applyFont="1" applyFill="1" applyBorder="1" applyAlignment="1" applyProtection="1">
      <alignment horizontal="center"/>
      <protection/>
    </xf>
    <xf numFmtId="169" fontId="0" fillId="0" borderId="0" xfId="0" applyNumberFormat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/>
      <protection locked="0"/>
    </xf>
    <xf numFmtId="167" fontId="0" fillId="0" borderId="0" xfId="48" applyFill="1" applyBorder="1" applyAlignment="1">
      <alignment horizontal="center" vertical="center" wrapText="1"/>
    </xf>
    <xf numFmtId="167" fontId="0" fillId="0" borderId="0" xfId="48" applyBorder="1" applyAlignment="1">
      <alignment horizontal="center" vertical="center" wrapText="1"/>
    </xf>
    <xf numFmtId="167" fontId="0" fillId="0" borderId="0" xfId="48" applyFill="1" applyBorder="1" applyAlignment="1">
      <alignment/>
    </xf>
    <xf numFmtId="167" fontId="0" fillId="0" borderId="0" xfId="48" applyBorder="1" applyAlignment="1">
      <alignment/>
    </xf>
    <xf numFmtId="0" fontId="23" fillId="0" borderId="0" xfId="0" applyFont="1" applyAlignment="1">
      <alignment/>
    </xf>
    <xf numFmtId="4" fontId="24" fillId="0" borderId="18" xfId="56" applyNumberFormat="1" applyFont="1" applyFill="1" applyBorder="1" applyAlignment="1">
      <alignment horizontal="center" vertical="center" wrapText="1"/>
    </xf>
    <xf numFmtId="3" fontId="24" fillId="0" borderId="18" xfId="56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3" fillId="0" borderId="0" xfId="0" applyFont="1" applyFill="1" applyAlignment="1">
      <alignment horizontal="center" vertical="center" wrapText="1"/>
    </xf>
    <xf numFmtId="43" fontId="23" fillId="0" borderId="0" xfId="0" applyNumberFormat="1" applyFont="1" applyFill="1" applyAlignment="1">
      <alignment horizontal="center" vertical="center" wrapText="1"/>
    </xf>
    <xf numFmtId="43" fontId="24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167" fontId="4" fillId="0" borderId="15" xfId="48" applyFont="1" applyFill="1" applyBorder="1" applyAlignment="1">
      <alignment horizontal="center"/>
    </xf>
    <xf numFmtId="167" fontId="4" fillId="0" borderId="0" xfId="48" applyFont="1" applyFill="1" applyBorder="1" applyAlignment="1">
      <alignment horizontal="center"/>
    </xf>
    <xf numFmtId="1" fontId="15" fillId="0" borderId="0" xfId="48" applyNumberFormat="1" applyFont="1" applyFill="1" applyBorder="1" applyAlignment="1">
      <alignment horizontal="center" vertical="center" wrapText="1"/>
    </xf>
    <xf numFmtId="1" fontId="0" fillId="0" borderId="10" xfId="48" applyNumberFormat="1" applyFont="1" applyFill="1" applyBorder="1" applyAlignment="1">
      <alignment horizontal="center"/>
    </xf>
    <xf numFmtId="167" fontId="0" fillId="0" borderId="0" xfId="48" applyFill="1" applyBorder="1" applyAlignment="1">
      <alignment horizontal="center"/>
    </xf>
    <xf numFmtId="4" fontId="5" fillId="0" borderId="10" xfId="0" applyNumberFormat="1" applyFont="1" applyFill="1" applyBorder="1" applyAlignment="1" applyProtection="1">
      <alignment horizontal="center"/>
      <protection locked="0"/>
    </xf>
    <xf numFmtId="4" fontId="4" fillId="0" borderId="10" xfId="0" applyNumberFormat="1" applyFont="1" applyFill="1" applyBorder="1" applyAlignment="1" applyProtection="1">
      <alignment horizontal="center"/>
      <protection locked="0"/>
    </xf>
    <xf numFmtId="167" fontId="4" fillId="0" borderId="15" xfId="48" applyFont="1" applyBorder="1" applyAlignment="1">
      <alignment horizontal="center"/>
    </xf>
    <xf numFmtId="167" fontId="4" fillId="0" borderId="0" xfId="48" applyFont="1" applyBorder="1" applyAlignment="1">
      <alignment horizontal="center"/>
    </xf>
    <xf numFmtId="167" fontId="4" fillId="0" borderId="0" xfId="48" applyFont="1" applyAlignment="1">
      <alignment horizontal="center"/>
    </xf>
    <xf numFmtId="1" fontId="16" fillId="0" borderId="0" xfId="48" applyNumberFormat="1" applyFont="1" applyFill="1" applyBorder="1" applyAlignment="1">
      <alignment horizontal="center" vertical="center" wrapText="1"/>
    </xf>
    <xf numFmtId="167" fontId="0" fillId="0" borderId="0" xfId="48" applyBorder="1" applyAlignment="1">
      <alignment horizontal="center"/>
    </xf>
    <xf numFmtId="3" fontId="4" fillId="24" borderId="0" xfId="49" applyNumberFormat="1" applyFont="1" applyFill="1" applyBorder="1" applyAlignment="1" applyProtection="1">
      <alignment horizontal="center" vertical="center" wrapText="1"/>
      <protection/>
    </xf>
    <xf numFmtId="0" fontId="8" fillId="24" borderId="0" xfId="49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5" fillId="0" borderId="10" xfId="0" applyFont="1" applyFill="1" applyBorder="1" applyAlignment="1" applyProtection="1">
      <alignment/>
      <protection locked="0"/>
    </xf>
    <xf numFmtId="1" fontId="1" fillId="0" borderId="0" xfId="48" applyNumberFormat="1" applyFont="1" applyFill="1" applyBorder="1" applyAlignment="1">
      <alignment horizontal="center" vertical="center" wrapText="1"/>
    </xf>
    <xf numFmtId="167" fontId="15" fillId="0" borderId="0" xfId="48" applyFont="1" applyFill="1" applyBorder="1" applyAlignment="1">
      <alignment horizontal="center" vertical="center" wrapText="1"/>
    </xf>
    <xf numFmtId="2" fontId="5" fillId="0" borderId="0" xfId="49" applyNumberFormat="1" applyFont="1" applyFill="1" applyBorder="1" applyAlignment="1" applyProtection="1">
      <alignment horizontal="center" vertical="center" wrapText="1"/>
      <protection/>
    </xf>
    <xf numFmtId="167" fontId="14" fillId="0" borderId="0" xfId="48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 applyProtection="1">
      <alignment horizontal="center"/>
      <protection locked="0"/>
    </xf>
    <xf numFmtId="4" fontId="4" fillId="0" borderId="23" xfId="0" applyNumberFormat="1" applyFont="1" applyFill="1" applyBorder="1" applyAlignment="1" applyProtection="1">
      <alignment horizontal="center"/>
      <protection locked="0"/>
    </xf>
    <xf numFmtId="3" fontId="5" fillId="0" borderId="0" xfId="49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167" fontId="4" fillId="0" borderId="0" xfId="48" applyFont="1" applyFill="1" applyAlignment="1">
      <alignment horizontal="center"/>
    </xf>
    <xf numFmtId="167" fontId="12" fillId="0" borderId="0" xfId="48" applyFont="1" applyFill="1" applyBorder="1" applyAlignment="1">
      <alignment horizontal="center" vertical="center" wrapText="1"/>
    </xf>
    <xf numFmtId="168" fontId="24" fillId="0" borderId="18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12" fillId="0" borderId="0" xfId="48" applyNumberFormat="1" applyFont="1" applyBorder="1" applyAlignment="1">
      <alignment horizontal="center"/>
    </xf>
    <xf numFmtId="3" fontId="12" fillId="0" borderId="0" xfId="49" applyNumberFormat="1" applyFont="1" applyFill="1" applyBorder="1" applyAlignment="1" applyProtection="1">
      <alignment horizontal="center" vertical="center" wrapText="1"/>
      <protection/>
    </xf>
    <xf numFmtId="0" fontId="12" fillId="0" borderId="0" xfId="49" applyNumberFormat="1" applyFont="1" applyFill="1" applyBorder="1" applyAlignment="1" applyProtection="1">
      <alignment horizontal="center" vertical="center" wrapText="1"/>
      <protection/>
    </xf>
    <xf numFmtId="3" fontId="13" fillId="0" borderId="0" xfId="0" applyNumberFormat="1" applyFont="1" applyBorder="1" applyAlignment="1">
      <alignment horizontal="center" vertical="center" wrapText="1"/>
    </xf>
    <xf numFmtId="4" fontId="36" fillId="0" borderId="0" xfId="48" applyNumberFormat="1" applyFont="1" applyBorder="1" applyAlignment="1">
      <alignment horizontal="center" vertical="center" wrapText="1"/>
    </xf>
    <xf numFmtId="4" fontId="13" fillId="0" borderId="0" xfId="48" applyNumberFormat="1" applyFont="1" applyBorder="1" applyAlignment="1">
      <alignment horizontal="center" vertical="center" wrapText="1"/>
    </xf>
    <xf numFmtId="4" fontId="13" fillId="0" borderId="0" xfId="48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/>
    </xf>
    <xf numFmtId="0" fontId="47" fillId="24" borderId="0" xfId="0" applyFont="1" applyFill="1" applyBorder="1" applyAlignment="1">
      <alignment/>
    </xf>
    <xf numFmtId="0" fontId="47" fillId="24" borderId="0" xfId="0" applyFont="1" applyFill="1" applyBorder="1" applyAlignment="1" applyProtection="1">
      <alignment/>
      <protection locked="0"/>
    </xf>
    <xf numFmtId="0" fontId="47" fillId="24" borderId="0" xfId="0" applyFont="1" applyFill="1" applyBorder="1" applyAlignment="1" applyProtection="1">
      <alignment/>
      <protection locked="0"/>
    </xf>
    <xf numFmtId="0" fontId="41" fillId="2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7" fontId="0" fillId="0" borderId="0" xfId="48" applyFont="1" applyFill="1" applyBorder="1" applyAlignment="1">
      <alignment horizontal="center"/>
    </xf>
    <xf numFmtId="167" fontId="0" fillId="0" borderId="0" xfId="48" applyFont="1" applyBorder="1" applyAlignment="1">
      <alignment horizontal="center"/>
    </xf>
    <xf numFmtId="0" fontId="36" fillId="0" borderId="32" xfId="0" applyFont="1" applyBorder="1" applyAlignment="1">
      <alignment horizontal="center" vertical="center" wrapText="1"/>
    </xf>
    <xf numFmtId="0" fontId="36" fillId="0" borderId="32" xfId="0" applyFont="1" applyFill="1" applyBorder="1" applyAlignment="1">
      <alignment horizontal="center" vertical="center" wrapText="1"/>
    </xf>
    <xf numFmtId="0" fontId="12" fillId="24" borderId="0" xfId="0" applyFont="1" applyFill="1" applyBorder="1" applyAlignment="1" applyProtection="1">
      <alignment horizontal="center" vertical="center" wrapText="1"/>
      <protection locked="0"/>
    </xf>
    <xf numFmtId="170" fontId="12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24" borderId="0" xfId="0" applyFont="1" applyFill="1" applyAlignment="1">
      <alignment horizontal="center" vertical="center" wrapText="1"/>
    </xf>
    <xf numFmtId="0" fontId="14" fillId="24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4" fontId="12" fillId="24" borderId="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48" applyNumberFormat="1" applyFont="1" applyFill="1" applyBorder="1" applyAlignment="1">
      <alignment horizontal="center" vertical="center" wrapText="1"/>
    </xf>
    <xf numFmtId="0" fontId="46" fillId="24" borderId="0" xfId="0" applyFont="1" applyFill="1" applyBorder="1" applyAlignment="1">
      <alignment horizontal="center" vertical="center" wrapText="1"/>
    </xf>
    <xf numFmtId="167" fontId="15" fillId="0" borderId="20" xfId="48" applyFont="1" applyFill="1" applyBorder="1" applyAlignment="1">
      <alignment horizontal="center" vertical="center" wrapText="1"/>
    </xf>
    <xf numFmtId="167" fontId="14" fillId="0" borderId="20" xfId="48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167" fontId="4" fillId="0" borderId="25" xfId="48" applyFont="1" applyFill="1" applyBorder="1" applyAlignment="1">
      <alignment horizontal="center"/>
    </xf>
    <xf numFmtId="1" fontId="26" fillId="0" borderId="0" xfId="48" applyNumberFormat="1" applyFont="1" applyFill="1" applyBorder="1" applyAlignment="1">
      <alignment horizontal="center" vertical="center" wrapText="1"/>
    </xf>
    <xf numFmtId="167" fontId="24" fillId="0" borderId="0" xfId="48" applyFont="1" applyFill="1" applyBorder="1" applyAlignment="1">
      <alignment horizontal="center" vertical="center" wrapText="1"/>
    </xf>
    <xf numFmtId="167" fontId="26" fillId="0" borderId="0" xfId="48" applyFont="1" applyFill="1" applyBorder="1" applyAlignment="1">
      <alignment horizontal="center" vertical="center" wrapText="1"/>
    </xf>
    <xf numFmtId="167" fontId="4" fillId="0" borderId="0" xfId="48" applyFont="1" applyFill="1" applyBorder="1" applyAlignment="1">
      <alignment horizontal="center"/>
    </xf>
    <xf numFmtId="1" fontId="27" fillId="0" borderId="0" xfId="48" applyNumberFormat="1" applyFont="1" applyFill="1" applyBorder="1" applyAlignment="1">
      <alignment horizontal="center" vertical="center" wrapText="1"/>
    </xf>
    <xf numFmtId="167" fontId="30" fillId="0" borderId="0" xfId="48" applyFont="1" applyFill="1" applyBorder="1" applyAlignment="1">
      <alignment horizontal="center" vertical="center" wrapText="1"/>
    </xf>
    <xf numFmtId="167" fontId="4" fillId="0" borderId="0" xfId="48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3" fontId="4" fillId="24" borderId="25" xfId="49" applyNumberFormat="1" applyFont="1" applyFill="1" applyBorder="1" applyAlignment="1" applyProtection="1">
      <alignment horizontal="center" vertical="center" wrapText="1"/>
      <protection/>
    </xf>
    <xf numFmtId="2" fontId="24" fillId="0" borderId="0" xfId="49" applyNumberFormat="1" applyFont="1" applyFill="1" applyBorder="1" applyAlignment="1" applyProtection="1">
      <alignment horizontal="center" vertical="center" wrapText="1"/>
      <protection/>
    </xf>
    <xf numFmtId="4" fontId="24" fillId="0" borderId="0" xfId="49" applyNumberFormat="1" applyFont="1" applyFill="1" applyBorder="1" applyAlignment="1" applyProtection="1">
      <alignment horizontal="center" vertical="center" wrapText="1"/>
      <protection/>
    </xf>
    <xf numFmtId="167" fontId="0" fillId="0" borderId="0" xfId="48" applyBorder="1" applyAlignment="1">
      <alignment horizontal="center"/>
    </xf>
    <xf numFmtId="167" fontId="0" fillId="0" borderId="0" xfId="48" applyFill="1" applyBorder="1" applyAlignment="1">
      <alignment horizontal="center"/>
    </xf>
    <xf numFmtId="170" fontId="54" fillId="0" borderId="0" xfId="0" applyNumberFormat="1" applyFont="1" applyFill="1" applyAlignment="1">
      <alignment horizontal="center" vertical="center" wrapText="1"/>
    </xf>
    <xf numFmtId="170" fontId="36" fillId="0" borderId="0" xfId="0" applyNumberFormat="1" applyFont="1" applyFill="1" applyAlignment="1">
      <alignment horizontal="center" vertical="center" wrapText="1"/>
    </xf>
    <xf numFmtId="170" fontId="35" fillId="0" borderId="0" xfId="0" applyNumberFormat="1" applyFont="1" applyFill="1" applyAlignment="1">
      <alignment horizontal="center" vertical="center" wrapText="1"/>
    </xf>
    <xf numFmtId="170" fontId="36" fillId="0" borderId="0" xfId="0" applyNumberFormat="1" applyFont="1" applyAlignment="1">
      <alignment horizontal="center" vertical="center" wrapText="1"/>
    </xf>
    <xf numFmtId="167" fontId="5" fillId="0" borderId="0" xfId="48" applyFont="1" applyBorder="1" applyAlignment="1">
      <alignment/>
    </xf>
    <xf numFmtId="0" fontId="5" fillId="0" borderId="0" xfId="0" applyFont="1" applyBorder="1" applyAlignment="1" applyProtection="1">
      <alignment vertical="top"/>
      <protection/>
    </xf>
    <xf numFmtId="4" fontId="5" fillId="0" borderId="18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/>
      <protection locked="0"/>
    </xf>
    <xf numFmtId="17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24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169" fontId="22" fillId="22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/>
      <protection locked="0"/>
    </xf>
    <xf numFmtId="1" fontId="4" fillId="24" borderId="10" xfId="60" applyNumberFormat="1" applyFont="1" applyFill="1" applyBorder="1" applyAlignment="1">
      <alignment horizontal="right"/>
    </xf>
    <xf numFmtId="3" fontId="4" fillId="24" borderId="16" xfId="51" applyNumberFormat="1" applyFont="1" applyFill="1" applyBorder="1" applyAlignment="1" applyProtection="1">
      <alignment horizontal="right" vertical="center" wrapText="1"/>
      <protection/>
    </xf>
    <xf numFmtId="3" fontId="8" fillId="24" borderId="10" xfId="51" applyNumberFormat="1" applyFont="1" applyFill="1" applyBorder="1" applyAlignment="1" applyProtection="1">
      <alignment horizontal="right" vertical="center" wrapText="1"/>
      <protection/>
    </xf>
    <xf numFmtId="3" fontId="9" fillId="0" borderId="10" xfId="49" applyNumberFormat="1" applyFont="1" applyFill="1" applyBorder="1" applyAlignment="1" applyProtection="1">
      <alignment horizontal="right" vertical="center" wrapText="1"/>
      <protection/>
    </xf>
    <xf numFmtId="3" fontId="8" fillId="0" borderId="10" xfId="49" applyNumberFormat="1" applyFont="1" applyFill="1" applyBorder="1" applyAlignment="1" applyProtection="1">
      <alignment horizontal="right" vertical="center" wrapText="1"/>
      <protection/>
    </xf>
    <xf numFmtId="3" fontId="8" fillId="24" borderId="10" xfId="49" applyNumberFormat="1" applyFont="1" applyFill="1" applyBorder="1" applyAlignment="1" applyProtection="1">
      <alignment horizontal="right" vertical="center" wrapText="1"/>
      <protection/>
    </xf>
    <xf numFmtId="3" fontId="4" fillId="24" borderId="10" xfId="51" applyNumberFormat="1" applyFont="1" applyFill="1" applyBorder="1" applyAlignment="1" applyProtection="1">
      <alignment horizontal="right" vertical="center" wrapText="1"/>
      <protection/>
    </xf>
    <xf numFmtId="3" fontId="4" fillId="24" borderId="10" xfId="49" applyNumberFormat="1" applyFont="1" applyFill="1" applyBorder="1" applyAlignment="1" applyProtection="1">
      <alignment horizontal="right"/>
      <protection/>
    </xf>
    <xf numFmtId="3" fontId="10" fillId="24" borderId="10" xfId="51" applyNumberFormat="1" applyFont="1" applyFill="1" applyBorder="1" applyAlignment="1" applyProtection="1">
      <alignment horizontal="right" vertical="center" wrapText="1"/>
      <protection/>
    </xf>
    <xf numFmtId="3" fontId="4" fillId="0" borderId="10" xfId="51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Border="1" applyAlignment="1">
      <alignment horizontal="right" vertical="center" wrapText="1"/>
    </xf>
    <xf numFmtId="3" fontId="9" fillId="0" borderId="10" xfId="51" applyNumberFormat="1" applyFont="1" applyFill="1" applyBorder="1" applyAlignment="1" applyProtection="1">
      <alignment horizontal="right" vertical="center" wrapText="1"/>
      <protection/>
    </xf>
    <xf numFmtId="3" fontId="4" fillId="24" borderId="10" xfId="60" applyNumberFormat="1" applyFont="1" applyFill="1" applyBorder="1" applyAlignment="1">
      <alignment horizontal="right"/>
    </xf>
    <xf numFmtId="4" fontId="4" fillId="0" borderId="16" xfId="51" applyNumberFormat="1" applyFont="1" applyFill="1" applyBorder="1" applyAlignment="1" applyProtection="1">
      <alignment horizontal="right" vertical="center" wrapText="1"/>
      <protection/>
    </xf>
    <xf numFmtId="4" fontId="4" fillId="0" borderId="16" xfId="48" applyNumberFormat="1" applyFont="1" applyFill="1" applyBorder="1" applyAlignment="1">
      <alignment horizontal="right" vertical="center" wrapText="1"/>
    </xf>
    <xf numFmtId="4" fontId="4" fillId="0" borderId="10" xfId="51" applyNumberFormat="1" applyFont="1" applyFill="1" applyBorder="1" applyAlignment="1" applyProtection="1">
      <alignment horizontal="right" vertical="center" wrapText="1"/>
      <protection/>
    </xf>
    <xf numFmtId="4" fontId="4" fillId="0" borderId="10" xfId="48" applyNumberFormat="1" applyFont="1" applyFill="1" applyBorder="1" applyAlignment="1">
      <alignment horizontal="right" vertical="center" wrapText="1"/>
    </xf>
    <xf numFmtId="4" fontId="9" fillId="0" borderId="10" xfId="49" applyNumberFormat="1" applyFont="1" applyFill="1" applyBorder="1" applyAlignment="1" applyProtection="1">
      <alignment horizontal="right" vertical="center" wrapText="1"/>
      <protection/>
    </xf>
    <xf numFmtId="4" fontId="5" fillId="0" borderId="10" xfId="49" applyNumberFormat="1" applyFont="1" applyFill="1" applyBorder="1" applyAlignment="1" applyProtection="1">
      <alignment horizontal="right" vertical="center" wrapText="1"/>
      <protection/>
    </xf>
    <xf numFmtId="4" fontId="4" fillId="24" borderId="10" xfId="49" applyNumberFormat="1" applyFont="1" applyFill="1" applyBorder="1" applyAlignment="1" applyProtection="1">
      <alignment horizontal="right"/>
      <protection/>
    </xf>
    <xf numFmtId="4" fontId="10" fillId="24" borderId="10" xfId="49" applyNumberFormat="1" applyFont="1" applyFill="1" applyBorder="1" applyAlignment="1" applyProtection="1">
      <alignment horizontal="right" vertical="center" wrapText="1"/>
      <protection/>
    </xf>
    <xf numFmtId="4" fontId="8" fillId="0" borderId="10" xfId="51" applyNumberFormat="1" applyFont="1" applyFill="1" applyBorder="1" applyAlignment="1" applyProtection="1">
      <alignment horizontal="right" vertical="center" wrapText="1"/>
      <protection/>
    </xf>
    <xf numFmtId="4" fontId="9" fillId="0" borderId="10" xfId="51" applyNumberFormat="1" applyFont="1" applyFill="1" applyBorder="1" applyAlignment="1" applyProtection="1">
      <alignment horizontal="right" vertical="center" wrapText="1"/>
      <protection/>
    </xf>
    <xf numFmtId="4" fontId="4" fillId="24" borderId="10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 vertical="center" wrapText="1"/>
    </xf>
    <xf numFmtId="4" fontId="4" fillId="0" borderId="14" xfId="48" applyNumberFormat="1" applyFont="1" applyFill="1" applyBorder="1" applyAlignment="1">
      <alignment horizontal="right" vertical="center" wrapText="1"/>
    </xf>
    <xf numFmtId="3" fontId="4" fillId="24" borderId="16" xfId="49" applyNumberFormat="1" applyFont="1" applyFill="1" applyBorder="1" applyAlignment="1" applyProtection="1">
      <alignment horizontal="right" vertical="center" wrapText="1"/>
      <protection/>
    </xf>
    <xf numFmtId="3" fontId="5" fillId="24" borderId="10" xfId="49" applyNumberFormat="1" applyFont="1" applyFill="1" applyBorder="1" applyAlignment="1" applyProtection="1">
      <alignment horizontal="right" vertical="center" wrapText="1"/>
      <protection/>
    </xf>
    <xf numFmtId="3" fontId="9" fillId="24" borderId="10" xfId="49" applyNumberFormat="1" applyFont="1" applyFill="1" applyBorder="1" applyAlignment="1" applyProtection="1">
      <alignment horizontal="right" vertical="center" wrapText="1"/>
      <protection/>
    </xf>
    <xf numFmtId="3" fontId="5" fillId="0" borderId="10" xfId="51" applyNumberFormat="1" applyFont="1" applyFill="1" applyBorder="1" applyAlignment="1" applyProtection="1">
      <alignment horizontal="right" vertical="center" wrapText="1"/>
      <protection/>
    </xf>
    <xf numFmtId="3" fontId="4" fillId="0" borderId="10" xfId="49" applyNumberFormat="1" applyFont="1" applyFill="1" applyBorder="1" applyAlignment="1" applyProtection="1">
      <alignment horizontal="right"/>
      <protection/>
    </xf>
    <xf numFmtId="3" fontId="10" fillId="0" borderId="10" xfId="51" applyNumberFormat="1" applyFont="1" applyFill="1" applyBorder="1" applyAlignment="1" applyProtection="1">
      <alignment horizontal="right" vertical="center" wrapText="1"/>
      <protection/>
    </xf>
    <xf numFmtId="3" fontId="11" fillId="0" borderId="10" xfId="51" applyNumberFormat="1" applyFont="1" applyFill="1" applyBorder="1" applyAlignment="1" applyProtection="1">
      <alignment horizontal="right" vertical="center" wrapText="1"/>
      <protection/>
    </xf>
    <xf numFmtId="3" fontId="8" fillId="0" borderId="10" xfId="51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Fill="1" applyBorder="1" applyAlignment="1">
      <alignment horizontal="right" vertical="center" wrapText="1"/>
    </xf>
    <xf numFmtId="3" fontId="4" fillId="24" borderId="1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4" xfId="49" applyNumberFormat="1" applyFont="1" applyFill="1" applyBorder="1" applyAlignment="1" applyProtection="1">
      <alignment horizontal="right" vertical="center" wrapText="1"/>
      <protection/>
    </xf>
    <xf numFmtId="4" fontId="5" fillId="0" borderId="10" xfId="48" applyNumberFormat="1" applyFont="1" applyFill="1" applyBorder="1" applyAlignment="1">
      <alignment horizontal="right" vertical="center" wrapText="1"/>
    </xf>
    <xf numFmtId="0" fontId="4" fillId="24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24" borderId="16" xfId="60" applyNumberFormat="1" applyFont="1" applyFill="1" applyBorder="1" applyAlignment="1">
      <alignment horizontal="right"/>
    </xf>
    <xf numFmtId="1" fontId="4" fillId="24" borderId="10" xfId="49" applyNumberFormat="1" applyFont="1" applyFill="1" applyBorder="1" applyAlignment="1" applyProtection="1">
      <alignment horizontal="right"/>
      <protection/>
    </xf>
    <xf numFmtId="4" fontId="4" fillId="24" borderId="16" xfId="0" applyNumberFormat="1" applyFont="1" applyFill="1" applyBorder="1" applyAlignment="1">
      <alignment horizontal="right"/>
    </xf>
    <xf numFmtId="4" fontId="4" fillId="0" borderId="10" xfId="48" applyNumberFormat="1" applyFont="1" applyFill="1" applyBorder="1" applyAlignment="1">
      <alignment horizontal="right"/>
    </xf>
    <xf numFmtId="4" fontId="4" fillId="24" borderId="10" xfId="49" applyNumberFormat="1" applyFont="1" applyFill="1" applyBorder="1" applyAlignment="1" applyProtection="1">
      <alignment horizontal="right"/>
      <protection/>
    </xf>
    <xf numFmtId="4" fontId="10" fillId="24" borderId="10" xfId="49" applyNumberFormat="1" applyFont="1" applyFill="1" applyBorder="1" applyAlignment="1" applyProtection="1">
      <alignment horizontal="right"/>
      <protection/>
    </xf>
    <xf numFmtId="4" fontId="5" fillId="0" borderId="10" xfId="49" applyNumberFormat="1" applyFont="1" applyFill="1" applyBorder="1" applyAlignment="1" applyProtection="1">
      <alignment horizontal="right"/>
      <protection/>
    </xf>
    <xf numFmtId="4" fontId="4" fillId="0" borderId="10" xfId="48" applyNumberFormat="1" applyFont="1" applyBorder="1" applyAlignment="1">
      <alignment horizontal="right"/>
    </xf>
    <xf numFmtId="4" fontId="4" fillId="0" borderId="10" xfId="49" applyNumberFormat="1" applyFont="1" applyFill="1" applyBorder="1" applyAlignment="1" applyProtection="1">
      <alignment horizontal="right"/>
      <protection/>
    </xf>
    <xf numFmtId="4" fontId="4" fillId="0" borderId="14" xfId="49" applyNumberFormat="1" applyFont="1" applyFill="1" applyBorder="1" applyAlignment="1" applyProtection="1">
      <alignment horizontal="right"/>
      <protection/>
    </xf>
    <xf numFmtId="4" fontId="4" fillId="0" borderId="14" xfId="48" applyNumberFormat="1" applyFont="1" applyFill="1" applyBorder="1" applyAlignment="1">
      <alignment horizontal="right"/>
    </xf>
    <xf numFmtId="0" fontId="5" fillId="0" borderId="0" xfId="0" applyFont="1" applyBorder="1" applyAlignment="1" applyProtection="1">
      <alignment horizontal="left" vertical="center"/>
      <protection/>
    </xf>
    <xf numFmtId="0" fontId="22" fillId="22" borderId="3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 quotePrefix="1">
      <alignment horizontal="left" vertical="center"/>
      <protection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 applyProtection="1">
      <alignment horizontal="left" vertical="center" wrapText="1"/>
      <protection locked="0"/>
    </xf>
    <xf numFmtId="4" fontId="5" fillId="0" borderId="25" xfId="49" applyNumberFormat="1" applyFont="1" applyFill="1" applyBorder="1" applyAlignment="1" applyProtection="1">
      <alignment horizontal="center" vertical="center" wrapText="1"/>
      <protection/>
    </xf>
    <xf numFmtId="3" fontId="5" fillId="0" borderId="25" xfId="49" applyNumberFormat="1" applyFont="1" applyFill="1" applyBorder="1" applyAlignment="1" applyProtection="1">
      <alignment horizontal="center" vertical="center" wrapText="1"/>
      <protection/>
    </xf>
    <xf numFmtId="4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5" xfId="48" applyNumberFormat="1" applyFont="1" applyFill="1" applyBorder="1" applyAlignment="1">
      <alignment horizontal="center" vertical="center" wrapText="1"/>
    </xf>
    <xf numFmtId="1" fontId="1" fillId="0" borderId="25" xfId="48" applyNumberFormat="1" applyFont="1" applyFill="1" applyBorder="1" applyAlignment="1">
      <alignment horizontal="right" vertical="center" wrapText="1"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3" fontId="9" fillId="0" borderId="14" xfId="49" applyNumberFormat="1" applyFont="1" applyFill="1" applyBorder="1" applyAlignment="1" applyProtection="1">
      <alignment horizontal="right" vertical="center" wrapText="1"/>
      <protection/>
    </xf>
    <xf numFmtId="4" fontId="4" fillId="24" borderId="16" xfId="49" applyNumberFormat="1" applyFont="1" applyFill="1" applyBorder="1" applyAlignment="1" applyProtection="1">
      <alignment horizontal="right" vertical="center" wrapText="1"/>
      <protection/>
    </xf>
    <xf numFmtId="4" fontId="4" fillId="0" borderId="22" xfId="48" applyNumberFormat="1" applyFont="1" applyFill="1" applyBorder="1" applyAlignment="1">
      <alignment horizontal="right" vertical="center" wrapText="1"/>
    </xf>
    <xf numFmtId="4" fontId="4" fillId="0" borderId="23" xfId="48" applyNumberFormat="1" applyFont="1" applyFill="1" applyBorder="1" applyAlignment="1">
      <alignment horizontal="right" vertical="center" wrapText="1"/>
    </xf>
    <xf numFmtId="4" fontId="9" fillId="0" borderId="14" xfId="49" applyNumberFormat="1" applyFont="1" applyFill="1" applyBorder="1" applyAlignment="1" applyProtection="1">
      <alignment horizontal="right" vertical="center" wrapText="1"/>
      <protection/>
    </xf>
    <xf numFmtId="4" fontId="4" fillId="24" borderId="14" xfId="49" applyNumberFormat="1" applyFont="1" applyFill="1" applyBorder="1" applyAlignment="1" applyProtection="1">
      <alignment horizontal="right" vertical="center" wrapText="1"/>
      <protection/>
    </xf>
    <xf numFmtId="4" fontId="5" fillId="0" borderId="23" xfId="48" applyNumberFormat="1" applyFont="1" applyFill="1" applyBorder="1" applyAlignment="1">
      <alignment horizontal="right" vertical="center" wrapText="1"/>
    </xf>
    <xf numFmtId="4" fontId="5" fillId="0" borderId="24" xfId="48" applyNumberFormat="1" applyFont="1" applyFill="1" applyBorder="1" applyAlignment="1">
      <alignment horizontal="right" vertical="center" wrapText="1"/>
    </xf>
    <xf numFmtId="2" fontId="5" fillId="0" borderId="25" xfId="49" applyNumberFormat="1" applyFont="1" applyFill="1" applyBorder="1" applyAlignment="1" applyProtection="1">
      <alignment horizontal="center" vertical="center" wrapText="1"/>
      <protection/>
    </xf>
    <xf numFmtId="0" fontId="5" fillId="0" borderId="25" xfId="49" applyNumberFormat="1" applyFont="1" applyFill="1" applyBorder="1" applyAlignment="1" applyProtection="1">
      <alignment horizontal="center" vertical="center" wrapText="1"/>
      <protection/>
    </xf>
    <xf numFmtId="167" fontId="1" fillId="0" borderId="25" xfId="48" applyFont="1" applyFill="1" applyBorder="1" applyAlignment="1">
      <alignment horizontal="center" vertical="center" wrapText="1"/>
    </xf>
    <xf numFmtId="167" fontId="1" fillId="0" borderId="25" xfId="48" applyFont="1" applyFill="1" applyBorder="1" applyAlignment="1">
      <alignment horizontal="right" vertical="center" wrapText="1"/>
    </xf>
    <xf numFmtId="0" fontId="22" fillId="0" borderId="25" xfId="0" applyFont="1" applyFill="1" applyBorder="1" applyAlignment="1" applyProtection="1">
      <alignment horizontal="center" vertical="center" wrapText="1"/>
      <protection locked="0"/>
    </xf>
    <xf numFmtId="170" fontId="32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10" fillId="24" borderId="10" xfId="49" applyNumberFormat="1" applyFont="1" applyFill="1" applyBorder="1" applyAlignment="1" applyProtection="1">
      <alignment horizontal="right" vertical="center" wrapText="1"/>
      <protection/>
    </xf>
    <xf numFmtId="3" fontId="11" fillId="0" borderId="10" xfId="49" applyNumberFormat="1" applyFont="1" applyFill="1" applyBorder="1" applyAlignment="1" applyProtection="1">
      <alignment horizontal="right" vertical="center" wrapText="1"/>
      <protection/>
    </xf>
    <xf numFmtId="4" fontId="0" fillId="0" borderId="16" xfId="48" applyNumberFormat="1" applyBorder="1" applyAlignment="1">
      <alignment horizontal="right" vertical="center" wrapText="1"/>
    </xf>
    <xf numFmtId="4" fontId="5" fillId="24" borderId="10" xfId="49" applyNumberFormat="1" applyFont="1" applyFill="1" applyBorder="1" applyAlignment="1" applyProtection="1">
      <alignment horizontal="right" vertical="center" wrapText="1"/>
      <protection/>
    </xf>
    <xf numFmtId="4" fontId="1" fillId="0" borderId="10" xfId="48" applyNumberFormat="1" applyFont="1" applyBorder="1" applyAlignment="1">
      <alignment horizontal="right" vertical="center" wrapText="1"/>
    </xf>
    <xf numFmtId="4" fontId="0" fillId="0" borderId="10" xfId="48" applyNumberFormat="1" applyFill="1" applyBorder="1" applyAlignment="1">
      <alignment horizontal="right" vertical="center" wrapText="1"/>
    </xf>
    <xf numFmtId="4" fontId="9" fillId="24" borderId="10" xfId="49" applyNumberFormat="1" applyFont="1" applyFill="1" applyBorder="1" applyAlignment="1" applyProtection="1">
      <alignment horizontal="right" vertical="center" wrapText="1"/>
      <protection/>
    </xf>
    <xf numFmtId="4" fontId="0" fillId="0" borderId="10" xfId="48" applyNumberFormat="1" applyBorder="1" applyAlignment="1">
      <alignment horizontal="right" vertical="center" wrapText="1"/>
    </xf>
    <xf numFmtId="4" fontId="11" fillId="0" borderId="10" xfId="49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>
      <alignment horizontal="right" vertical="center" wrapText="1"/>
    </xf>
    <xf numFmtId="4" fontId="1" fillId="0" borderId="10" xfId="48" applyNumberFormat="1" applyFont="1" applyFill="1" applyBorder="1" applyAlignment="1">
      <alignment horizontal="right" vertical="center" wrapText="1"/>
    </xf>
    <xf numFmtId="4" fontId="5" fillId="0" borderId="14" xfId="49" applyNumberFormat="1" applyFont="1" applyFill="1" applyBorder="1" applyAlignment="1" applyProtection="1">
      <alignment horizontal="right" vertical="center" wrapText="1"/>
      <protection/>
    </xf>
    <xf numFmtId="4" fontId="1" fillId="0" borderId="14" xfId="48" applyNumberFormat="1" applyFont="1" applyFill="1" applyBorder="1" applyAlignment="1">
      <alignment horizontal="right" vertical="center" wrapText="1"/>
    </xf>
    <xf numFmtId="3" fontId="4" fillId="0" borderId="33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" fontId="4" fillId="0" borderId="25" xfId="48" applyNumberFormat="1" applyFont="1" applyBorder="1" applyAlignment="1">
      <alignment horizontal="center" vertical="center" wrapText="1"/>
    </xf>
    <xf numFmtId="0" fontId="19" fillId="22" borderId="34" xfId="0" applyFont="1" applyFill="1" applyBorder="1" applyAlignment="1">
      <alignment horizontal="center" vertical="center" wrapText="1"/>
    </xf>
    <xf numFmtId="167" fontId="0" fillId="0" borderId="25" xfId="48" applyFill="1" applyBorder="1" applyAlignment="1">
      <alignment horizontal="center" vertical="center" wrapText="1"/>
    </xf>
    <xf numFmtId="167" fontId="0" fillId="0" borderId="25" xfId="48" applyBorder="1" applyAlignment="1">
      <alignment horizontal="center" vertical="center" wrapText="1"/>
    </xf>
    <xf numFmtId="170" fontId="19" fillId="22" borderId="18" xfId="48" applyNumberFormat="1" applyFont="1" applyFill="1" applyBorder="1" applyAlignment="1">
      <alignment vertical="center" wrapText="1"/>
    </xf>
    <xf numFmtId="0" fontId="4" fillId="24" borderId="10" xfId="0" applyNumberFormat="1" applyFont="1" applyFill="1" applyBorder="1" applyAlignment="1">
      <alignment horizontal="right"/>
    </xf>
    <xf numFmtId="0" fontId="5" fillId="0" borderId="10" xfId="49" applyNumberFormat="1" applyFont="1" applyFill="1" applyBorder="1" applyAlignment="1" applyProtection="1">
      <alignment horizontal="right"/>
      <protection/>
    </xf>
    <xf numFmtId="0" fontId="4" fillId="0" borderId="10" xfId="49" applyNumberFormat="1" applyFont="1" applyFill="1" applyBorder="1" applyAlignment="1" applyProtection="1">
      <alignment horizontal="right"/>
      <protection/>
    </xf>
    <xf numFmtId="4" fontId="4" fillId="24" borderId="10" xfId="60" applyNumberFormat="1" applyFont="1" applyFill="1" applyBorder="1" applyAlignment="1">
      <alignment horizontal="right"/>
    </xf>
    <xf numFmtId="4" fontId="0" fillId="0" borderId="10" xfId="48" applyNumberFormat="1" applyFont="1" applyFill="1" applyBorder="1" applyAlignment="1">
      <alignment horizontal="right"/>
    </xf>
    <xf numFmtId="0" fontId="5" fillId="0" borderId="2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justify"/>
      <protection locked="0"/>
    </xf>
    <xf numFmtId="0" fontId="4" fillId="0" borderId="20" xfId="49" applyNumberFormat="1" applyFont="1" applyFill="1" applyBorder="1" applyAlignment="1" applyProtection="1">
      <alignment horizontal="center"/>
      <protection/>
    </xf>
    <xf numFmtId="4" fontId="4" fillId="0" borderId="20" xfId="49" applyNumberFormat="1" applyFont="1" applyFill="1" applyBorder="1" applyAlignment="1" applyProtection="1">
      <alignment horizontal="center"/>
      <protection/>
    </xf>
    <xf numFmtId="4" fontId="5" fillId="0" borderId="20" xfId="0" applyNumberFormat="1" applyFont="1" applyFill="1" applyBorder="1" applyAlignment="1" applyProtection="1">
      <alignment horizontal="center"/>
      <protection locked="0"/>
    </xf>
    <xf numFmtId="4" fontId="4" fillId="24" borderId="20" xfId="0" applyNumberFormat="1" applyFont="1" applyFill="1" applyBorder="1" applyAlignment="1">
      <alignment horizontal="center"/>
    </xf>
    <xf numFmtId="1" fontId="0" fillId="0" borderId="20" xfId="48" applyNumberFormat="1" applyFont="1" applyFill="1" applyBorder="1" applyAlignment="1">
      <alignment horizontal="center"/>
    </xf>
    <xf numFmtId="1" fontId="0" fillId="0" borderId="20" xfId="48" applyNumberFormat="1" applyFont="1" applyFill="1" applyBorder="1" applyAlignment="1">
      <alignment/>
    </xf>
    <xf numFmtId="4" fontId="4" fillId="0" borderId="20" xfId="0" applyNumberFormat="1" applyFont="1" applyFill="1" applyBorder="1" applyAlignment="1" applyProtection="1">
      <alignment horizontal="center"/>
      <protection locked="0"/>
    </xf>
    <xf numFmtId="0" fontId="4" fillId="24" borderId="16" xfId="0" applyNumberFormat="1" applyFont="1" applyFill="1" applyBorder="1" applyAlignment="1">
      <alignment horizontal="right"/>
    </xf>
    <xf numFmtId="4" fontId="4" fillId="24" borderId="16" xfId="60" applyNumberFormat="1" applyFont="1" applyFill="1" applyBorder="1" applyAlignment="1">
      <alignment horizontal="right"/>
    </xf>
    <xf numFmtId="4" fontId="0" fillId="0" borderId="16" xfId="48" applyNumberFormat="1" applyFont="1" applyFill="1" applyBorder="1" applyAlignment="1">
      <alignment horizontal="right"/>
    </xf>
    <xf numFmtId="0" fontId="4" fillId="0" borderId="14" xfId="49" applyNumberFormat="1" applyFont="1" applyFill="1" applyBorder="1" applyAlignment="1" applyProtection="1">
      <alignment horizontal="right"/>
      <protection/>
    </xf>
    <xf numFmtId="4" fontId="4" fillId="24" borderId="14" xfId="0" applyNumberFormat="1" applyFont="1" applyFill="1" applyBorder="1" applyAlignment="1">
      <alignment horizontal="right"/>
    </xf>
    <xf numFmtId="4" fontId="0" fillId="0" borderId="14" xfId="48" applyNumberFormat="1" applyFont="1" applyFill="1" applyBorder="1" applyAlignment="1">
      <alignment horizontal="right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3" fontId="8" fillId="24" borderId="16" xfId="49" applyNumberFormat="1" applyFont="1" applyFill="1" applyBorder="1" applyAlignment="1" applyProtection="1">
      <alignment horizontal="right" vertical="center" wrapText="1"/>
      <protection/>
    </xf>
    <xf numFmtId="4" fontId="8" fillId="24" borderId="16" xfId="49" applyNumberFormat="1" applyFont="1" applyFill="1" applyBorder="1" applyAlignment="1" applyProtection="1">
      <alignment horizontal="right" vertical="center" wrapText="1"/>
      <protection/>
    </xf>
    <xf numFmtId="4" fontId="4" fillId="0" borderId="16" xfId="48" applyNumberFormat="1" applyFont="1" applyBorder="1" applyAlignment="1">
      <alignment horizontal="right" vertical="center" wrapText="1"/>
    </xf>
    <xf numFmtId="4" fontId="5" fillId="0" borderId="10" xfId="48" applyNumberFormat="1" applyFont="1" applyBorder="1" applyAlignment="1">
      <alignment horizontal="right" vertical="center" wrapText="1"/>
    </xf>
    <xf numFmtId="4" fontId="4" fillId="0" borderId="10" xfId="48" applyNumberFormat="1" applyFont="1" applyBorder="1" applyAlignment="1">
      <alignment horizontal="right" vertical="center" wrapText="1"/>
    </xf>
    <xf numFmtId="4" fontId="5" fillId="0" borderId="14" xfId="48" applyNumberFormat="1" applyFont="1" applyFill="1" applyBorder="1" applyAlignment="1">
      <alignment horizontal="right" vertical="center" wrapText="1"/>
    </xf>
    <xf numFmtId="2" fontId="4" fillId="0" borderId="16" xfId="0" applyNumberFormat="1" applyFont="1" applyBorder="1" applyAlignment="1" applyProtection="1">
      <alignment horizontal="center"/>
      <protection locked="0"/>
    </xf>
    <xf numFmtId="2" fontId="4" fillId="0" borderId="10" xfId="0" applyNumberFormat="1" applyFont="1" applyBorder="1" applyAlignment="1" applyProtection="1">
      <alignment horizontal="center"/>
      <protection locked="0"/>
    </xf>
    <xf numFmtId="2" fontId="4" fillId="24" borderId="10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 applyProtection="1">
      <alignment horizontal="center"/>
      <protection locked="0"/>
    </xf>
    <xf numFmtId="2" fontId="4" fillId="24" borderId="16" xfId="0" applyNumberFormat="1" applyFont="1" applyFill="1" applyBorder="1" applyAlignment="1">
      <alignment/>
    </xf>
    <xf numFmtId="2" fontId="4" fillId="24" borderId="10" xfId="0" applyNumberFormat="1" applyFont="1" applyFill="1" applyBorder="1" applyAlignment="1">
      <alignment/>
    </xf>
    <xf numFmtId="2" fontId="4" fillId="0" borderId="10" xfId="0" applyNumberFormat="1" applyFont="1" applyBorder="1" applyAlignment="1" applyProtection="1">
      <alignment/>
      <protection locked="0"/>
    </xf>
    <xf numFmtId="2" fontId="5" fillId="0" borderId="14" xfId="0" applyNumberFormat="1" applyFont="1" applyFill="1" applyBorder="1" applyAlignment="1" applyProtection="1">
      <alignment/>
      <protection locked="0"/>
    </xf>
    <xf numFmtId="1" fontId="4" fillId="24" borderId="17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 applyProtection="1">
      <alignment horizontal="center"/>
      <protection locked="0"/>
    </xf>
    <xf numFmtId="1" fontId="4" fillId="24" borderId="11" xfId="0" applyNumberFormat="1" applyFont="1" applyFill="1" applyBorder="1" applyAlignment="1">
      <alignment horizontal="center"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3" fontId="4" fillId="24" borderId="16" xfId="60" applyNumberFormat="1" applyFont="1" applyFill="1" applyBorder="1" applyAlignment="1">
      <alignment horizontal="right"/>
    </xf>
    <xf numFmtId="3" fontId="4" fillId="24" borderId="10" xfId="49" applyNumberFormat="1" applyFont="1" applyFill="1" applyBorder="1" applyAlignment="1" applyProtection="1">
      <alignment horizontal="right"/>
      <protection/>
    </xf>
    <xf numFmtId="3" fontId="5" fillId="0" borderId="14" xfId="49" applyNumberFormat="1" applyFont="1" applyFill="1" applyBorder="1" applyAlignment="1" applyProtection="1">
      <alignment horizontal="right"/>
      <protection/>
    </xf>
    <xf numFmtId="4" fontId="4" fillId="0" borderId="16" xfId="48" applyNumberFormat="1" applyFont="1" applyFill="1" applyBorder="1" applyAlignment="1">
      <alignment horizontal="right"/>
    </xf>
    <xf numFmtId="4" fontId="5" fillId="0" borderId="14" xfId="49" applyNumberFormat="1" applyFont="1" applyFill="1" applyBorder="1" applyAlignment="1" applyProtection="1">
      <alignment horizontal="right"/>
      <protection/>
    </xf>
    <xf numFmtId="1" fontId="5" fillId="0" borderId="14" xfId="48" applyNumberFormat="1" applyFont="1" applyFill="1" applyBorder="1" applyAlignment="1">
      <alignment horizontal="right" vertical="center" wrapText="1"/>
    </xf>
    <xf numFmtId="4" fontId="4" fillId="0" borderId="16" xfId="49" applyNumberFormat="1" applyFont="1" applyFill="1" applyBorder="1" applyAlignment="1" applyProtection="1">
      <alignment horizontal="right" vertical="center" wrapText="1"/>
      <protection/>
    </xf>
    <xf numFmtId="3" fontId="4" fillId="0" borderId="16" xfId="49" applyNumberFormat="1" applyFont="1" applyFill="1" applyBorder="1" applyAlignment="1" applyProtection="1">
      <alignment horizontal="right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" fontId="4" fillId="0" borderId="10" xfId="48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4" fontId="9" fillId="0" borderId="10" xfId="49" applyNumberFormat="1" applyFont="1" applyFill="1" applyBorder="1" applyAlignment="1" applyProtection="1">
      <alignment horizontal="right" vertical="center" wrapText="1"/>
      <protection/>
    </xf>
    <xf numFmtId="4" fontId="4" fillId="0" borderId="10" xfId="49" applyNumberFormat="1" applyFont="1" applyFill="1" applyBorder="1" applyAlignment="1" applyProtection="1">
      <alignment horizontal="right" vertical="center" wrapText="1"/>
      <protection/>
    </xf>
    <xf numFmtId="0" fontId="9" fillId="0" borderId="10" xfId="49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0" xfId="49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4" fontId="5" fillId="0" borderId="10" xfId="49" applyNumberFormat="1" applyFont="1" applyFill="1" applyBorder="1" applyAlignment="1" applyProtection="1">
      <alignment horizontal="right" vertical="center" wrapText="1"/>
      <protection/>
    </xf>
    <xf numFmtId="3" fontId="5" fillId="0" borderId="10" xfId="49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4" fontId="4" fillId="0" borderId="10" xfId="48" applyNumberFormat="1" applyFont="1" applyFill="1" applyBorder="1" applyAlignment="1">
      <alignment horizontal="right" vertical="center" wrapText="1"/>
    </xf>
    <xf numFmtId="1" fontId="10" fillId="0" borderId="10" xfId="49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4" fontId="5" fillId="0" borderId="14" xfId="49" applyNumberFormat="1" applyFont="1" applyFill="1" applyBorder="1" applyAlignment="1" applyProtection="1">
      <alignment horizontal="right" vertical="center" wrapText="1"/>
      <protection/>
    </xf>
    <xf numFmtId="3" fontId="5" fillId="0" borderId="14" xfId="49" applyNumberFormat="1" applyFont="1" applyFill="1" applyBorder="1" applyAlignment="1" applyProtection="1">
      <alignment horizontal="right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4" xfId="48" applyNumberFormat="1" applyFont="1" applyFill="1" applyBorder="1" applyAlignment="1">
      <alignment horizontal="right" vertical="center" wrapText="1"/>
    </xf>
    <xf numFmtId="3" fontId="5" fillId="0" borderId="14" xfId="48" applyNumberFormat="1" applyFont="1" applyFill="1" applyBorder="1" applyAlignment="1">
      <alignment horizontal="center" vertical="center" wrapText="1"/>
    </xf>
    <xf numFmtId="170" fontId="22" fillId="22" borderId="18" xfId="0" applyNumberFormat="1" applyFont="1" applyFill="1" applyBorder="1" applyAlignment="1" applyProtection="1">
      <alignment horizontal="center" vertical="center" wrapText="1"/>
      <protection/>
    </xf>
    <xf numFmtId="2" fontId="4" fillId="0" borderId="16" xfId="49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2" fontId="4" fillId="0" borderId="10" xfId="49" applyNumberFormat="1" applyFont="1" applyFill="1" applyBorder="1" applyAlignment="1" applyProtection="1">
      <alignment horizontal="right" vertical="center" wrapText="1"/>
      <protection/>
    </xf>
    <xf numFmtId="2" fontId="5" fillId="0" borderId="10" xfId="49" applyNumberFormat="1" applyFont="1" applyFill="1" applyBorder="1" applyAlignment="1" applyProtection="1">
      <alignment horizontal="right" vertical="center" wrapText="1"/>
      <protection/>
    </xf>
    <xf numFmtId="2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2" fontId="5" fillId="0" borderId="14" xfId="49" applyNumberFormat="1" applyFont="1" applyFill="1" applyBorder="1" applyAlignment="1" applyProtection="1">
      <alignment horizontal="right" vertical="center" wrapText="1"/>
      <protection/>
    </xf>
    <xf numFmtId="2" fontId="4" fillId="0" borderId="14" xfId="49" applyNumberFormat="1" applyFont="1" applyFill="1" applyBorder="1" applyAlignment="1" applyProtection="1">
      <alignment horizontal="right" vertical="center" wrapText="1"/>
      <protection/>
    </xf>
    <xf numFmtId="3" fontId="4" fillId="0" borderId="10" xfId="49" applyNumberFormat="1" applyFont="1" applyFill="1" applyBorder="1" applyAlignment="1" applyProtection="1">
      <alignment horizontal="right" vertical="center" wrapText="1"/>
      <protection/>
    </xf>
    <xf numFmtId="3" fontId="10" fillId="0" borderId="10" xfId="49" applyNumberFormat="1" applyFont="1" applyFill="1" applyBorder="1" applyAlignment="1" applyProtection="1">
      <alignment horizontal="right" vertical="center" wrapText="1"/>
      <protection/>
    </xf>
    <xf numFmtId="3" fontId="11" fillId="0" borderId="10" xfId="49" applyNumberFormat="1" applyFont="1" applyFill="1" applyBorder="1" applyAlignment="1" applyProtection="1">
      <alignment horizontal="right" vertical="center" wrapText="1"/>
      <protection/>
    </xf>
    <xf numFmtId="3" fontId="8" fillId="0" borderId="10" xfId="49" applyNumberFormat="1" applyFont="1" applyFill="1" applyBorder="1" applyAlignment="1" applyProtection="1">
      <alignment horizontal="right" vertical="center" wrapText="1"/>
      <protection/>
    </xf>
    <xf numFmtId="4" fontId="4" fillId="0" borderId="16" xfId="48" applyNumberFormat="1" applyFont="1" applyFill="1" applyBorder="1" applyAlignment="1">
      <alignment horizontal="right" vertical="center" wrapText="1"/>
    </xf>
    <xf numFmtId="4" fontId="10" fillId="0" borderId="10" xfId="49" applyNumberFormat="1" applyFont="1" applyFill="1" applyBorder="1" applyAlignment="1" applyProtection="1">
      <alignment horizontal="right" vertical="center" wrapText="1"/>
      <protection/>
    </xf>
    <xf numFmtId="4" fontId="11" fillId="0" borderId="10" xfId="49" applyNumberFormat="1" applyFont="1" applyFill="1" applyBorder="1" applyAlignment="1" applyProtection="1">
      <alignment horizontal="right" vertical="center" wrapText="1"/>
      <protection/>
    </xf>
    <xf numFmtId="4" fontId="5" fillId="0" borderId="10" xfId="48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>
      <alignment/>
    </xf>
    <xf numFmtId="4" fontId="4" fillId="0" borderId="16" xfId="6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/>
    </xf>
    <xf numFmtId="4" fontId="4" fillId="0" borderId="10" xfId="6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" fontId="4" fillId="0" borderId="10" xfId="6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vertical="justify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/>
      <protection locked="0"/>
    </xf>
    <xf numFmtId="4" fontId="5" fillId="0" borderId="10" xfId="49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justify"/>
      <protection locked="0"/>
    </xf>
    <xf numFmtId="4" fontId="4" fillId="0" borderId="14" xfId="49" applyNumberFormat="1" applyFont="1" applyFill="1" applyBorder="1" applyAlignment="1" applyProtection="1">
      <alignment horizontal="center"/>
      <protection/>
    </xf>
    <xf numFmtId="4" fontId="4" fillId="0" borderId="14" xfId="60" applyNumberFormat="1" applyFont="1" applyFill="1" applyBorder="1" applyAlignment="1">
      <alignment horizontal="center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 applyProtection="1">
      <alignment horizontal="center"/>
      <protection locked="0"/>
    </xf>
    <xf numFmtId="0" fontId="4" fillId="0" borderId="16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right"/>
    </xf>
    <xf numFmtId="1" fontId="10" fillId="0" borderId="10" xfId="49" applyNumberFormat="1" applyFont="1" applyFill="1" applyBorder="1" applyAlignment="1" applyProtection="1">
      <alignment horizontal="right"/>
      <protection/>
    </xf>
    <xf numFmtId="0" fontId="5" fillId="0" borderId="10" xfId="49" applyNumberFormat="1" applyFont="1" applyFill="1" applyBorder="1" applyAlignment="1" applyProtection="1">
      <alignment horizontal="right"/>
      <protection/>
    </xf>
    <xf numFmtId="0" fontId="4" fillId="0" borderId="14" xfId="49" applyNumberFormat="1" applyFont="1" applyFill="1" applyBorder="1" applyAlignment="1" applyProtection="1">
      <alignment horizontal="right"/>
      <protection/>
    </xf>
    <xf numFmtId="4" fontId="4" fillId="0" borderId="16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10" fillId="0" borderId="10" xfId="49" applyNumberFormat="1" applyFont="1" applyFill="1" applyBorder="1" applyAlignment="1" applyProtection="1">
      <alignment horizontal="right"/>
      <protection/>
    </xf>
    <xf numFmtId="4" fontId="5" fillId="0" borderId="10" xfId="49" applyNumberFormat="1" applyFont="1" applyFill="1" applyBorder="1" applyAlignment="1" applyProtection="1">
      <alignment horizontal="right"/>
      <protection/>
    </xf>
    <xf numFmtId="4" fontId="4" fillId="0" borderId="14" xfId="49" applyNumberFormat="1" applyFont="1" applyFill="1" applyBorder="1" applyAlignment="1" applyProtection="1">
      <alignment horizontal="right"/>
      <protection/>
    </xf>
    <xf numFmtId="4" fontId="4" fillId="0" borderId="22" xfId="48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4" fontId="4" fillId="0" borderId="23" xfId="48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 applyProtection="1">
      <alignment horizontal="right"/>
      <protection locked="0"/>
    </xf>
    <xf numFmtId="0" fontId="19" fillId="22" borderId="31" xfId="0" applyFont="1" applyFill="1" applyBorder="1" applyAlignment="1" applyProtection="1">
      <alignment horizontal="center" vertical="center" wrapText="1"/>
      <protection locked="0"/>
    </xf>
    <xf numFmtId="170" fontId="19" fillId="22" borderId="18" xfId="0" applyNumberFormat="1" applyFont="1" applyFill="1" applyBorder="1" applyAlignment="1" applyProtection="1">
      <alignment horizontal="center" vertical="center" wrapText="1"/>
      <protection/>
    </xf>
    <xf numFmtId="4" fontId="5" fillId="0" borderId="23" xfId="48" applyNumberFormat="1" applyFont="1" applyFill="1" applyBorder="1" applyAlignment="1">
      <alignment horizontal="right"/>
    </xf>
    <xf numFmtId="4" fontId="5" fillId="0" borderId="24" xfId="48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 vertical="center" wrapText="1"/>
    </xf>
    <xf numFmtId="1" fontId="5" fillId="0" borderId="0" xfId="48" applyNumberFormat="1" applyFont="1" applyFill="1" applyBorder="1" applyAlignment="1">
      <alignment horizontal="center" vertical="center" wrapText="1"/>
    </xf>
    <xf numFmtId="167" fontId="5" fillId="0" borderId="25" xfId="48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4" fontId="4" fillId="0" borderId="10" xfId="48" applyNumberFormat="1" applyFont="1" applyFill="1" applyBorder="1" applyAlignment="1" applyProtection="1">
      <alignment horizontal="righ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48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justify"/>
      <protection locked="0"/>
    </xf>
    <xf numFmtId="0" fontId="5" fillId="0" borderId="10" xfId="0" applyFont="1" applyFill="1" applyBorder="1" applyAlignment="1">
      <alignment/>
    </xf>
    <xf numFmtId="3" fontId="4" fillId="0" borderId="16" xfId="60" applyNumberFormat="1" applyFont="1" applyFill="1" applyBorder="1" applyAlignment="1">
      <alignment horizontal="right"/>
    </xf>
    <xf numFmtId="3" fontId="5" fillId="0" borderId="10" xfId="60" applyNumberFormat="1" applyFont="1" applyFill="1" applyBorder="1" applyAlignment="1">
      <alignment horizontal="right"/>
    </xf>
    <xf numFmtId="3" fontId="4" fillId="0" borderId="10" xfId="60" applyNumberFormat="1" applyFont="1" applyFill="1" applyBorder="1" applyAlignment="1">
      <alignment horizontal="right"/>
    </xf>
    <xf numFmtId="3" fontId="5" fillId="0" borderId="10" xfId="49" applyNumberFormat="1" applyFont="1" applyFill="1" applyBorder="1" applyAlignment="1" applyProtection="1">
      <alignment horizontal="right"/>
      <protection/>
    </xf>
    <xf numFmtId="3" fontId="4" fillId="0" borderId="10" xfId="49" applyNumberFormat="1" applyFont="1" applyFill="1" applyBorder="1" applyAlignment="1" applyProtection="1">
      <alignment horizontal="right"/>
      <protection/>
    </xf>
    <xf numFmtId="4" fontId="5" fillId="0" borderId="10" xfId="0" applyNumberFormat="1" applyFont="1" applyFill="1" applyBorder="1" applyAlignment="1">
      <alignment horizontal="right"/>
    </xf>
    <xf numFmtId="4" fontId="5" fillId="0" borderId="10" xfId="48" applyNumberFormat="1" applyFont="1" applyFill="1" applyBorder="1" applyAlignment="1">
      <alignment horizontal="right"/>
    </xf>
    <xf numFmtId="4" fontId="5" fillId="0" borderId="14" xfId="48" applyNumberFormat="1" applyFont="1" applyFill="1" applyBorder="1" applyAlignment="1">
      <alignment horizontal="right"/>
    </xf>
    <xf numFmtId="0" fontId="4" fillId="24" borderId="10" xfId="0" applyFont="1" applyFill="1" applyBorder="1" applyAlignment="1" applyProtection="1">
      <alignment/>
      <protection locked="0"/>
    </xf>
    <xf numFmtId="0" fontId="5" fillId="0" borderId="2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" fontId="5" fillId="0" borderId="25" xfId="48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0" fontId="12" fillId="0" borderId="33" xfId="0" applyFont="1" applyFill="1" applyBorder="1" applyAlignment="1" applyProtection="1">
      <alignment horizontal="center" vertical="center" wrapText="1"/>
      <protection locked="0"/>
    </xf>
    <xf numFmtId="170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167" fontId="15" fillId="0" borderId="33" xfId="48" applyFont="1" applyFill="1" applyBorder="1" applyAlignment="1">
      <alignment horizontal="center" vertical="center" wrapText="1"/>
    </xf>
    <xf numFmtId="167" fontId="14" fillId="0" borderId="33" xfId="48" applyFont="1" applyFill="1" applyBorder="1" applyAlignment="1">
      <alignment horizontal="center" vertical="center" wrapText="1"/>
    </xf>
    <xf numFmtId="3" fontId="4" fillId="0" borderId="14" xfId="49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>
      <alignment horizontal="center" vertical="center" wrapText="1"/>
    </xf>
    <xf numFmtId="4" fontId="4" fillId="0" borderId="15" xfId="48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167" fontId="0" fillId="0" borderId="15" xfId="48" applyFill="1" applyBorder="1" applyAlignment="1">
      <alignment horizontal="center" vertical="center" wrapText="1"/>
    </xf>
    <xf numFmtId="167" fontId="0" fillId="0" borderId="15" xfId="48" applyBorder="1" applyAlignment="1">
      <alignment horizontal="center" vertical="center" wrapText="1"/>
    </xf>
    <xf numFmtId="4" fontId="1" fillId="0" borderId="0" xfId="48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11" fillId="24" borderId="10" xfId="49" applyNumberFormat="1" applyFont="1" applyFill="1" applyBorder="1" applyAlignment="1" applyProtection="1">
      <alignment horizontal="right" vertical="center" wrapText="1"/>
      <protection/>
    </xf>
    <xf numFmtId="0" fontId="5" fillId="0" borderId="17" xfId="0" applyFont="1" applyFill="1" applyBorder="1" applyAlignment="1" applyProtection="1">
      <alignment horizontal="center"/>
      <protection locked="0"/>
    </xf>
    <xf numFmtId="169" fontId="19" fillId="22" borderId="18" xfId="48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3" fontId="8" fillId="24" borderId="14" xfId="49" applyNumberFormat="1" applyFont="1" applyFill="1" applyBorder="1" applyAlignment="1" applyProtection="1">
      <alignment horizontal="right" vertical="center" wrapText="1"/>
      <protection/>
    </xf>
    <xf numFmtId="4" fontId="4" fillId="24" borderId="16" xfId="50" applyNumberFormat="1" applyFont="1" applyFill="1" applyBorder="1" applyAlignment="1" applyProtection="1">
      <alignment horizontal="right" vertical="center" wrapText="1"/>
      <protection/>
    </xf>
    <xf numFmtId="4" fontId="8" fillId="24" borderId="10" xfId="50" applyNumberFormat="1" applyFont="1" applyFill="1" applyBorder="1" applyAlignment="1" applyProtection="1">
      <alignment horizontal="right" vertical="center" wrapText="1"/>
      <protection/>
    </xf>
    <xf numFmtId="4" fontId="8" fillId="24" borderId="14" xfId="49" applyNumberFormat="1" applyFont="1" applyFill="1" applyBorder="1" applyAlignment="1" applyProtection="1">
      <alignment horizontal="right" vertical="center" wrapText="1"/>
      <protection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0" fontId="4" fillId="24" borderId="16" xfId="0" applyFont="1" applyFill="1" applyBorder="1" applyAlignment="1">
      <alignment horizontal="center"/>
    </xf>
    <xf numFmtId="167" fontId="5" fillId="0" borderId="0" xfId="48" applyFont="1" applyBorder="1" applyAlignment="1" applyProtection="1">
      <alignment/>
      <protection/>
    </xf>
    <xf numFmtId="4" fontId="41" fillId="24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39" fillId="0" borderId="0" xfId="0" applyFont="1" applyFill="1" applyBorder="1" applyAlignment="1" applyProtection="1">
      <alignment horizontal="center"/>
      <protection locked="0"/>
    </xf>
    <xf numFmtId="0" fontId="51" fillId="0" borderId="0" xfId="0" applyFont="1" applyFill="1" applyBorder="1" applyAlignment="1" applyProtection="1">
      <alignment/>
      <protection locked="0"/>
    </xf>
    <xf numFmtId="0" fontId="38" fillId="0" borderId="35" xfId="0" applyFont="1" applyFill="1" applyBorder="1" applyAlignment="1" applyProtection="1">
      <alignment horizontal="center"/>
      <protection locked="0"/>
    </xf>
    <xf numFmtId="0" fontId="41" fillId="24" borderId="36" xfId="0" applyFont="1" applyFill="1" applyBorder="1" applyAlignment="1" applyProtection="1">
      <alignment horizontal="center"/>
      <protection locked="0"/>
    </xf>
    <xf numFmtId="0" fontId="47" fillId="24" borderId="36" xfId="0" applyFont="1" applyFill="1" applyBorder="1" applyAlignment="1" applyProtection="1">
      <alignment/>
      <protection locked="0"/>
    </xf>
    <xf numFmtId="1" fontId="41" fillId="24" borderId="36" xfId="49" applyNumberFormat="1" applyFont="1" applyFill="1" applyBorder="1" applyAlignment="1" applyProtection="1">
      <alignment horizontal="center"/>
      <protection/>
    </xf>
    <xf numFmtId="2" fontId="41" fillId="24" borderId="36" xfId="49" applyNumberFormat="1" applyFont="1" applyFill="1" applyBorder="1" applyAlignment="1" applyProtection="1">
      <alignment horizontal="center"/>
      <protection/>
    </xf>
    <xf numFmtId="4" fontId="41" fillId="24" borderId="0" xfId="59" applyNumberFormat="1" applyFont="1" applyFill="1" applyBorder="1" applyAlignment="1" applyProtection="1">
      <alignment horizontal="right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/>
      <protection locked="0"/>
    </xf>
    <xf numFmtId="1" fontId="4" fillId="24" borderId="16" xfId="49" applyNumberFormat="1" applyFont="1" applyFill="1" applyBorder="1" applyAlignment="1" applyProtection="1">
      <alignment horizontal="center"/>
      <protection/>
    </xf>
    <xf numFmtId="4" fontId="4" fillId="24" borderId="22" xfId="59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center"/>
      <protection locked="0"/>
    </xf>
    <xf numFmtId="1" fontId="4" fillId="24" borderId="10" xfId="49" applyNumberFormat="1" applyFont="1" applyFill="1" applyBorder="1" applyAlignment="1" applyProtection="1">
      <alignment horizontal="center"/>
      <protection/>
    </xf>
    <xf numFmtId="4" fontId="4" fillId="24" borderId="23" xfId="59" applyNumberFormat="1" applyFont="1" applyFill="1" applyBorder="1" applyAlignment="1" applyProtection="1">
      <alignment horizontal="right"/>
      <protection locked="0"/>
    </xf>
    <xf numFmtId="0" fontId="5" fillId="24" borderId="10" xfId="0" applyFont="1" applyFill="1" applyBorder="1" applyAlignment="1" applyProtection="1">
      <alignment horizontal="center"/>
      <protection locked="0"/>
    </xf>
    <xf numFmtId="0" fontId="5" fillId="24" borderId="10" xfId="0" applyFont="1" applyFill="1" applyBorder="1" applyAlignment="1" applyProtection="1">
      <alignment horizontal="left"/>
      <protection locked="0"/>
    </xf>
    <xf numFmtId="1" fontId="5" fillId="24" borderId="10" xfId="49" applyNumberFormat="1" applyFont="1" applyFill="1" applyBorder="1" applyAlignment="1" applyProtection="1">
      <alignment horizontal="center"/>
      <protection/>
    </xf>
    <xf numFmtId="4" fontId="5" fillId="24" borderId="23" xfId="59" applyNumberFormat="1" applyFont="1" applyFill="1" applyBorder="1" applyAlignment="1" applyProtection="1">
      <alignment horizontal="right"/>
      <protection locked="0"/>
    </xf>
    <xf numFmtId="0" fontId="4" fillId="24" borderId="10" xfId="0" applyFont="1" applyFill="1" applyBorder="1" applyAlignment="1" applyProtection="1">
      <alignment horizontal="center"/>
      <protection locked="0"/>
    </xf>
    <xf numFmtId="0" fontId="4" fillId="24" borderId="10" xfId="0" applyFont="1" applyFill="1" applyBorder="1" applyAlignment="1">
      <alignment horizontal="center"/>
    </xf>
    <xf numFmtId="0" fontId="4" fillId="24" borderId="11" xfId="0" applyFont="1" applyFill="1" applyBorder="1" applyAlignment="1" applyProtection="1">
      <alignment horizontal="center"/>
      <protection locked="0"/>
    </xf>
    <xf numFmtId="0" fontId="4" fillId="24" borderId="10" xfId="0" applyFont="1" applyFill="1" applyBorder="1" applyAlignment="1" applyProtection="1">
      <alignment/>
      <protection locked="0"/>
    </xf>
    <xf numFmtId="0" fontId="5" fillId="24" borderId="14" xfId="0" applyFont="1" applyFill="1" applyBorder="1" applyAlignment="1" applyProtection="1">
      <alignment horizontal="center"/>
      <protection locked="0"/>
    </xf>
    <xf numFmtId="0" fontId="5" fillId="24" borderId="14" xfId="0" applyFont="1" applyFill="1" applyBorder="1" applyAlignment="1" applyProtection="1">
      <alignment horizontal="left"/>
      <protection locked="0"/>
    </xf>
    <xf numFmtId="1" fontId="5" fillId="24" borderId="14" xfId="49" applyNumberFormat="1" applyFont="1" applyFill="1" applyBorder="1" applyAlignment="1" applyProtection="1">
      <alignment horizontal="center"/>
      <protection/>
    </xf>
    <xf numFmtId="4" fontId="5" fillId="24" borderId="24" xfId="59" applyNumberFormat="1" applyFont="1" applyFill="1" applyBorder="1" applyAlignment="1" applyProtection="1">
      <alignment horizontal="right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24" borderId="11" xfId="0" applyFont="1" applyFill="1" applyBorder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3" fontId="4" fillId="24" borderId="16" xfId="49" applyNumberFormat="1" applyFont="1" applyFill="1" applyBorder="1" applyAlignment="1" applyProtection="1">
      <alignment horizontal="right"/>
      <protection/>
    </xf>
    <xf numFmtId="3" fontId="11" fillId="24" borderId="10" xfId="49" applyNumberFormat="1" applyFont="1" applyFill="1" applyBorder="1" applyAlignment="1" applyProtection="1">
      <alignment horizontal="right"/>
      <protection/>
    </xf>
    <xf numFmtId="3" fontId="11" fillId="24" borderId="14" xfId="49" applyNumberFormat="1" applyFont="1" applyFill="1" applyBorder="1" applyAlignment="1" applyProtection="1">
      <alignment horizontal="right"/>
      <protection/>
    </xf>
    <xf numFmtId="4" fontId="4" fillId="24" borderId="16" xfId="49" applyNumberFormat="1" applyFont="1" applyFill="1" applyBorder="1" applyAlignment="1" applyProtection="1">
      <alignment horizontal="right"/>
      <protection/>
    </xf>
    <xf numFmtId="4" fontId="5" fillId="24" borderId="10" xfId="49" applyNumberFormat="1" applyFont="1" applyFill="1" applyBorder="1" applyAlignment="1" applyProtection="1">
      <alignment horizontal="right"/>
      <protection/>
    </xf>
    <xf numFmtId="4" fontId="4" fillId="0" borderId="10" xfId="49" applyNumberFormat="1" applyFont="1" applyFill="1" applyBorder="1" applyAlignment="1" applyProtection="1">
      <alignment horizontal="right"/>
      <protection/>
    </xf>
    <xf numFmtId="4" fontId="5" fillId="24" borderId="14" xfId="49" applyNumberFormat="1" applyFont="1" applyFill="1" applyBorder="1" applyAlignment="1" applyProtection="1">
      <alignment horizontal="right"/>
      <protection/>
    </xf>
    <xf numFmtId="0" fontId="42" fillId="0" borderId="20" xfId="0" applyFont="1" applyFill="1" applyBorder="1" applyAlignment="1" applyProtection="1">
      <alignment horizontal="center"/>
      <protection locked="0"/>
    </xf>
    <xf numFmtId="0" fontId="52" fillId="0" borderId="20" xfId="0" applyFont="1" applyFill="1" applyBorder="1" applyAlignment="1" applyProtection="1">
      <alignment/>
      <protection locked="0"/>
    </xf>
    <xf numFmtId="0" fontId="39" fillId="0" borderId="20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center"/>
    </xf>
    <xf numFmtId="0" fontId="39" fillId="0" borderId="20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4" fillId="24" borderId="16" xfId="0" applyFont="1" applyFill="1" applyBorder="1" applyAlignment="1" applyProtection="1">
      <alignment horizontal="center"/>
      <protection locked="0"/>
    </xf>
    <xf numFmtId="4" fontId="4" fillId="24" borderId="16" xfId="48" applyNumberFormat="1" applyFont="1" applyFill="1" applyBorder="1" applyAlignment="1" applyProtection="1">
      <alignment horizontal="right"/>
      <protection/>
    </xf>
    <xf numFmtId="4" fontId="4" fillId="24" borderId="16" xfId="59" applyNumberFormat="1" applyFont="1" applyFill="1" applyBorder="1" applyAlignment="1" applyProtection="1">
      <alignment horizontal="right"/>
      <protection locked="0"/>
    </xf>
    <xf numFmtId="4" fontId="4" fillId="24" borderId="10" xfId="48" applyNumberFormat="1" applyFont="1" applyFill="1" applyBorder="1" applyAlignment="1" applyProtection="1">
      <alignment horizontal="right"/>
      <protection/>
    </xf>
    <xf numFmtId="4" fontId="4" fillId="24" borderId="10" xfId="59" applyNumberFormat="1" applyFont="1" applyFill="1" applyBorder="1" applyAlignment="1" applyProtection="1">
      <alignment horizontal="right"/>
      <protection locked="0"/>
    </xf>
    <xf numFmtId="4" fontId="5" fillId="24" borderId="10" xfId="48" applyNumberFormat="1" applyFont="1" applyFill="1" applyBorder="1" applyAlignment="1" applyProtection="1">
      <alignment horizontal="right"/>
      <protection/>
    </xf>
    <xf numFmtId="4" fontId="5" fillId="24" borderId="10" xfId="59" applyNumberFormat="1" applyFont="1" applyFill="1" applyBorder="1" applyAlignment="1" applyProtection="1">
      <alignment horizontal="right"/>
      <protection locked="0"/>
    </xf>
    <xf numFmtId="4" fontId="4" fillId="0" borderId="10" xfId="48" applyNumberFormat="1" applyFont="1" applyFill="1" applyBorder="1" applyAlignment="1" applyProtection="1">
      <alignment horizontal="right"/>
      <protection/>
    </xf>
    <xf numFmtId="4" fontId="4" fillId="0" borderId="10" xfId="59" applyNumberFormat="1" applyFont="1" applyFill="1" applyBorder="1" applyAlignment="1" applyProtection="1">
      <alignment horizontal="right"/>
      <protection locked="0"/>
    </xf>
    <xf numFmtId="1" fontId="4" fillId="0" borderId="10" xfId="49" applyNumberFormat="1" applyFont="1" applyFill="1" applyBorder="1" applyAlignment="1" applyProtection="1">
      <alignment horizontal="center"/>
      <protection/>
    </xf>
    <xf numFmtId="4" fontId="4" fillId="0" borderId="23" xfId="59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3" fontId="11" fillId="0" borderId="10" xfId="49" applyNumberFormat="1" applyFont="1" applyFill="1" applyBorder="1" applyAlignment="1" applyProtection="1">
      <alignment horizontal="right"/>
      <protection/>
    </xf>
    <xf numFmtId="4" fontId="5" fillId="0" borderId="10" xfId="48" applyNumberFormat="1" applyFont="1" applyFill="1" applyBorder="1" applyAlignment="1" applyProtection="1">
      <alignment horizontal="right"/>
      <protection/>
    </xf>
    <xf numFmtId="4" fontId="5" fillId="0" borderId="10" xfId="59" applyNumberFormat="1" applyFont="1" applyFill="1" applyBorder="1" applyAlignment="1" applyProtection="1">
      <alignment horizontal="right"/>
      <protection locked="0"/>
    </xf>
    <xf numFmtId="1" fontId="5" fillId="0" borderId="10" xfId="49" applyNumberFormat="1" applyFont="1" applyFill="1" applyBorder="1" applyAlignment="1" applyProtection="1">
      <alignment horizontal="center"/>
      <protection/>
    </xf>
    <xf numFmtId="4" fontId="5" fillId="0" borderId="23" xfId="59" applyNumberFormat="1" applyFont="1" applyFill="1" applyBorder="1" applyAlignment="1" applyProtection="1">
      <alignment horizontal="right"/>
      <protection locked="0"/>
    </xf>
    <xf numFmtId="4" fontId="5" fillId="24" borderId="14" xfId="48" applyNumberFormat="1" applyFont="1" applyFill="1" applyBorder="1" applyAlignment="1" applyProtection="1">
      <alignment horizontal="right"/>
      <protection/>
    </xf>
    <xf numFmtId="4" fontId="5" fillId="24" borderId="14" xfId="59" applyNumberFormat="1" applyFont="1" applyFill="1" applyBorder="1" applyAlignment="1" applyProtection="1">
      <alignment horizontal="right"/>
      <protection locked="0"/>
    </xf>
    <xf numFmtId="0" fontId="4" fillId="24" borderId="10" xfId="0" applyFont="1" applyFill="1" applyBorder="1" applyAlignment="1" applyProtection="1">
      <alignment horizontal="left"/>
      <protection locked="0"/>
    </xf>
    <xf numFmtId="0" fontId="41" fillId="0" borderId="31" xfId="0" applyFont="1" applyBorder="1" applyAlignment="1" applyProtection="1">
      <alignment horizontal="center"/>
      <protection locked="0"/>
    </xf>
    <xf numFmtId="0" fontId="47" fillId="0" borderId="31" xfId="0" applyFont="1" applyBorder="1" applyAlignment="1" applyProtection="1">
      <alignment/>
      <protection locked="0"/>
    </xf>
    <xf numFmtId="1" fontId="41" fillId="24" borderId="31" xfId="49" applyNumberFormat="1" applyFont="1" applyFill="1" applyBorder="1" applyAlignment="1" applyProtection="1">
      <alignment horizontal="center"/>
      <protection/>
    </xf>
    <xf numFmtId="167" fontId="41" fillId="24" borderId="31" xfId="48" applyFont="1" applyFill="1" applyBorder="1" applyAlignment="1" applyProtection="1">
      <alignment horizontal="center"/>
      <protection/>
    </xf>
    <xf numFmtId="4" fontId="41" fillId="24" borderId="31" xfId="59" applyNumberFormat="1" applyFont="1" applyFill="1" applyBorder="1" applyAlignment="1" applyProtection="1">
      <alignment horizontal="right"/>
      <protection locked="0"/>
    </xf>
    <xf numFmtId="0" fontId="43" fillId="0" borderId="20" xfId="0" applyFont="1" applyFill="1" applyBorder="1" applyAlignment="1" applyProtection="1">
      <alignment horizontal="center"/>
      <protection locked="0"/>
    </xf>
    <xf numFmtId="0" fontId="53" fillId="0" borderId="20" xfId="0" applyFont="1" applyFill="1" applyBorder="1" applyAlignment="1" applyProtection="1">
      <alignment/>
      <protection locked="0"/>
    </xf>
    <xf numFmtId="4" fontId="22" fillId="22" borderId="18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20" xfId="0" applyFont="1" applyBorder="1" applyAlignment="1" applyProtection="1">
      <alignment horizontal="center"/>
      <protection locked="0"/>
    </xf>
    <xf numFmtId="0" fontId="47" fillId="0" borderId="20" xfId="0" applyFont="1" applyBorder="1" applyAlignment="1" applyProtection="1">
      <alignment/>
      <protection locked="0"/>
    </xf>
    <xf numFmtId="1" fontId="41" fillId="24" borderId="20" xfId="49" applyNumberFormat="1" applyFont="1" applyFill="1" applyBorder="1" applyAlignment="1" applyProtection="1">
      <alignment horizontal="center"/>
      <protection/>
    </xf>
    <xf numFmtId="167" fontId="41" fillId="24" borderId="20" xfId="48" applyFont="1" applyFill="1" applyBorder="1" applyAlignment="1" applyProtection="1">
      <alignment horizontal="center"/>
      <protection/>
    </xf>
    <xf numFmtId="4" fontId="41" fillId="24" borderId="20" xfId="59" applyNumberFormat="1" applyFont="1" applyFill="1" applyBorder="1" applyAlignment="1" applyProtection="1">
      <alignment horizontal="right"/>
      <protection locked="0"/>
    </xf>
    <xf numFmtId="4" fontId="4" fillId="24" borderId="2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4" xfId="0" applyFont="1" applyFill="1" applyBorder="1" applyAlignment="1" applyProtection="1">
      <alignment/>
      <protection locked="0"/>
    </xf>
    <xf numFmtId="1" fontId="5" fillId="0" borderId="14" xfId="49" applyNumberFormat="1" applyFont="1" applyFill="1" applyBorder="1" applyAlignment="1" applyProtection="1">
      <alignment horizontal="right"/>
      <protection/>
    </xf>
    <xf numFmtId="0" fontId="12" fillId="24" borderId="26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/>
      <protection locked="0"/>
    </xf>
    <xf numFmtId="3" fontId="4" fillId="24" borderId="14" xfId="49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Border="1" applyAlignment="1" applyProtection="1">
      <alignment horizontal="right"/>
      <protection locked="0"/>
    </xf>
    <xf numFmtId="4" fontId="4" fillId="0" borderId="10" xfId="0" applyNumberFormat="1" applyFont="1" applyBorder="1" applyAlignment="1" applyProtection="1">
      <alignment horizontal="right"/>
      <protection locked="0"/>
    </xf>
    <xf numFmtId="4" fontId="5" fillId="0" borderId="23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right" vertical="center" wrapText="1"/>
      <protection locked="0"/>
    </xf>
    <xf numFmtId="4" fontId="4" fillId="24" borderId="14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4" xfId="48" applyNumberFormat="1" applyFont="1" applyBorder="1" applyAlignment="1">
      <alignment horizontal="right" vertical="center" wrapText="1"/>
    </xf>
    <xf numFmtId="0" fontId="5" fillId="24" borderId="11" xfId="0" applyFont="1" applyFill="1" applyBorder="1" applyAlignment="1">
      <alignment horizontal="center"/>
    </xf>
    <xf numFmtId="170" fontId="19" fillId="22" borderId="1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3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/>
    </xf>
    <xf numFmtId="4" fontId="5" fillId="24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center" wrapText="1"/>
    </xf>
    <xf numFmtId="0" fontId="5" fillId="24" borderId="2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 applyProtection="1">
      <alignment horizontal="right" vertical="center" wrapText="1"/>
      <protection locked="0"/>
    </xf>
    <xf numFmtId="0" fontId="9" fillId="0" borderId="10" xfId="0" applyFont="1" applyBorder="1" applyAlignment="1" applyProtection="1">
      <alignment horizontal="right" vertical="center" wrapText="1"/>
      <protection locked="0"/>
    </xf>
    <xf numFmtId="0" fontId="5" fillId="0" borderId="10" xfId="0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Fill="1" applyBorder="1" applyAlignment="1">
      <alignment horizontal="right" vertical="center" wrapText="1"/>
    </xf>
    <xf numFmtId="0" fontId="4" fillId="24" borderId="14" xfId="49" applyNumberFormat="1" applyFont="1" applyFill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>
      <alignment horizontal="right" vertical="center" wrapText="1"/>
    </xf>
    <xf numFmtId="4" fontId="5" fillId="0" borderId="22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23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4" fontId="5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49" applyNumberFormat="1" applyFont="1" applyFill="1" applyBorder="1" applyAlignment="1" applyProtection="1">
      <alignment horizontal="right" vertical="center" wrapText="1"/>
      <protection/>
    </xf>
    <xf numFmtId="0" fontId="4" fillId="24" borderId="10" xfId="0" applyNumberFormat="1" applyFont="1" applyFill="1" applyBorder="1" applyAlignment="1">
      <alignment horizontal="righ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4" fillId="24" borderId="10" xfId="60" applyNumberFormat="1" applyFont="1" applyFill="1" applyBorder="1" applyAlignment="1">
      <alignment horizontal="right" vertical="center" wrapText="1"/>
    </xf>
    <xf numFmtId="4" fontId="4" fillId="24" borderId="10" xfId="0" applyNumberFormat="1" applyFont="1" applyFill="1" applyBorder="1" applyAlignment="1">
      <alignment horizontal="right" vertical="center" wrapText="1"/>
    </xf>
    <xf numFmtId="4" fontId="5" fillId="0" borderId="24" xfId="0" applyNumberFormat="1" applyFont="1" applyFill="1" applyBorder="1" applyAlignment="1">
      <alignment horizontal="right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1" fontId="4" fillId="24" borderId="16" xfId="60" applyNumberFormat="1" applyFont="1" applyFill="1" applyBorder="1" applyAlignment="1">
      <alignment horizontal="center"/>
    </xf>
    <xf numFmtId="4" fontId="4" fillId="24" borderId="16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 applyProtection="1">
      <alignment horizontal="center"/>
      <protection locked="0"/>
    </xf>
    <xf numFmtId="1" fontId="0" fillId="0" borderId="16" xfId="48" applyNumberFormat="1" applyFont="1" applyFill="1" applyBorder="1" applyAlignment="1">
      <alignment horizontal="center"/>
    </xf>
    <xf numFmtId="4" fontId="4" fillId="0" borderId="22" xfId="0" applyNumberFormat="1" applyFont="1" applyFill="1" applyBorder="1" applyAlignment="1" applyProtection="1">
      <alignment horizontal="center"/>
      <protection locked="0"/>
    </xf>
    <xf numFmtId="1" fontId="4" fillId="24" borderId="10" xfId="60" applyNumberFormat="1" applyFont="1" applyFill="1" applyBorder="1" applyAlignment="1">
      <alignment horizontal="center"/>
    </xf>
    <xf numFmtId="4" fontId="5" fillId="0" borderId="14" xfId="49" applyNumberFormat="1" applyFont="1" applyFill="1" applyBorder="1" applyAlignment="1" applyProtection="1">
      <alignment horizontal="center"/>
      <protection/>
    </xf>
    <xf numFmtId="4" fontId="5" fillId="0" borderId="14" xfId="0" applyNumberFormat="1" applyFont="1" applyFill="1" applyBorder="1" applyAlignment="1" applyProtection="1">
      <alignment horizontal="center"/>
      <protection locked="0"/>
    </xf>
    <xf numFmtId="1" fontId="0" fillId="0" borderId="14" xfId="48" applyNumberFormat="1" applyFont="1" applyFill="1" applyBorder="1" applyAlignment="1">
      <alignment horizontal="center"/>
    </xf>
    <xf numFmtId="4" fontId="5" fillId="0" borderId="24" xfId="0" applyNumberFormat="1" applyFont="1" applyFill="1" applyBorder="1" applyAlignment="1" applyProtection="1">
      <alignment horizontal="center"/>
      <protection locked="0"/>
    </xf>
    <xf numFmtId="4" fontId="4" fillId="0" borderId="23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167" fontId="4" fillId="0" borderId="25" xfId="48" applyFont="1" applyBorder="1" applyAlignment="1">
      <alignment horizontal="center"/>
    </xf>
    <xf numFmtId="2" fontId="4" fillId="0" borderId="16" xfId="48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>
      <alignment horizontal="left"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0" xfId="48" applyNumberFormat="1" applyFont="1" applyFill="1" applyBorder="1" applyAlignment="1">
      <alignment horizontal="right" vertical="center" wrapText="1"/>
    </xf>
    <xf numFmtId="4" fontId="5" fillId="0" borderId="10" xfId="51" applyNumberFormat="1" applyFont="1" applyFill="1" applyBorder="1" applyAlignment="1" applyProtection="1">
      <alignment horizontal="right" vertical="center" wrapText="1"/>
      <protection/>
    </xf>
    <xf numFmtId="4" fontId="5" fillId="0" borderId="10" xfId="55" applyNumberFormat="1" applyFont="1" applyFill="1" applyBorder="1" applyAlignment="1">
      <alignment horizontal="right" vertical="center" wrapText="1"/>
    </xf>
    <xf numFmtId="4" fontId="4" fillId="0" borderId="10" xfId="55" applyNumberFormat="1" applyFont="1" applyBorder="1" applyAlignment="1">
      <alignment horizontal="right" vertical="center" wrapText="1"/>
    </xf>
    <xf numFmtId="4" fontId="4" fillId="0" borderId="10" xfId="55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3" fontId="5" fillId="0" borderId="14" xfId="51" applyNumberFormat="1" applyFont="1" applyFill="1" applyBorder="1" applyAlignment="1" applyProtection="1">
      <alignment horizontal="right" vertical="center" wrapText="1"/>
      <protection/>
    </xf>
    <xf numFmtId="4" fontId="5" fillId="0" borderId="14" xfId="51" applyNumberFormat="1" applyFont="1" applyFill="1" applyBorder="1" applyAlignment="1" applyProtection="1">
      <alignment horizontal="right" vertical="center" wrapText="1"/>
      <protection/>
    </xf>
    <xf numFmtId="4" fontId="5" fillId="0" borderId="14" xfId="55" applyNumberFormat="1" applyFont="1" applyFill="1" applyBorder="1" applyAlignment="1">
      <alignment horizontal="right" vertical="center" wrapText="1"/>
    </xf>
    <xf numFmtId="4" fontId="4" fillId="24" borderId="16" xfId="60" applyNumberFormat="1" applyFont="1" applyFill="1" applyBorder="1" applyAlignment="1">
      <alignment horizontal="center"/>
    </xf>
    <xf numFmtId="4" fontId="4" fillId="0" borderId="16" xfId="61" applyNumberFormat="1" applyFont="1" applyFill="1" applyBorder="1" applyAlignment="1">
      <alignment horizontal="center"/>
    </xf>
    <xf numFmtId="1" fontId="4" fillId="0" borderId="16" xfId="48" applyNumberFormat="1" applyFont="1" applyFill="1" applyBorder="1" applyAlignment="1">
      <alignment/>
    </xf>
    <xf numFmtId="4" fontId="4" fillId="24" borderId="10" xfId="60" applyNumberFormat="1" applyFont="1" applyFill="1" applyBorder="1" applyAlignment="1">
      <alignment horizontal="center"/>
    </xf>
    <xf numFmtId="4" fontId="4" fillId="0" borderId="10" xfId="61" applyNumberFormat="1" applyFont="1" applyFill="1" applyBorder="1" applyAlignment="1">
      <alignment horizontal="center"/>
    </xf>
    <xf numFmtId="1" fontId="4" fillId="0" borderId="10" xfId="48" applyNumberFormat="1" applyFont="1" applyFill="1" applyBorder="1" applyAlignment="1">
      <alignment/>
    </xf>
    <xf numFmtId="4" fontId="5" fillId="0" borderId="10" xfId="49" applyNumberFormat="1" applyFont="1" applyFill="1" applyBorder="1" applyAlignment="1" applyProtection="1">
      <alignment horizontal="center"/>
      <protection/>
    </xf>
    <xf numFmtId="1" fontId="4" fillId="0" borderId="10" xfId="48" applyNumberFormat="1" applyFont="1" applyBorder="1" applyAlignment="1">
      <alignment/>
    </xf>
    <xf numFmtId="1" fontId="4" fillId="0" borderId="14" xfId="48" applyNumberFormat="1" applyFont="1" applyFill="1" applyBorder="1" applyAlignment="1">
      <alignment/>
    </xf>
    <xf numFmtId="3" fontId="8" fillId="24" borderId="10" xfId="59" applyNumberFormat="1" applyFont="1" applyFill="1" applyBorder="1" applyAlignment="1" applyProtection="1">
      <alignment horizontal="right" vertical="center" wrapText="1"/>
      <protection/>
    </xf>
    <xf numFmtId="3" fontId="8" fillId="24" borderId="14" xfId="59" applyNumberFormat="1" applyFont="1" applyFill="1" applyBorder="1" applyAlignment="1" applyProtection="1">
      <alignment horizontal="right" vertical="center" wrapText="1"/>
      <protection/>
    </xf>
    <xf numFmtId="4" fontId="4" fillId="24" borderId="16" xfId="59" applyNumberFormat="1" applyFont="1" applyFill="1" applyBorder="1" applyAlignment="1" applyProtection="1">
      <alignment horizontal="right" vertical="center" wrapText="1"/>
      <protection/>
    </xf>
    <xf numFmtId="4" fontId="4" fillId="24" borderId="22" xfId="0" applyNumberFormat="1" applyFont="1" applyFill="1" applyBorder="1" applyAlignment="1" applyProtection="1">
      <alignment horizontal="right" vertical="center" wrapText="1"/>
      <protection/>
    </xf>
    <xf numFmtId="4" fontId="8" fillId="24" borderId="10" xfId="59" applyNumberFormat="1" applyFont="1" applyFill="1" applyBorder="1" applyAlignment="1" applyProtection="1">
      <alignment horizontal="right" vertical="center" wrapText="1"/>
      <protection/>
    </xf>
    <xf numFmtId="4" fontId="4" fillId="24" borderId="23" xfId="0" applyNumberFormat="1" applyFont="1" applyFill="1" applyBorder="1" applyAlignment="1" applyProtection="1">
      <alignment horizontal="right" vertical="center" wrapText="1"/>
      <protection/>
    </xf>
    <xf numFmtId="4" fontId="9" fillId="0" borderId="10" xfId="59" applyNumberFormat="1" applyFont="1" applyFill="1" applyBorder="1" applyAlignment="1" applyProtection="1">
      <alignment horizontal="right" vertical="center" wrapText="1"/>
      <protection/>
    </xf>
    <xf numFmtId="4" fontId="9" fillId="24" borderId="10" xfId="59" applyNumberFormat="1" applyFont="1" applyFill="1" applyBorder="1" applyAlignment="1" applyProtection="1">
      <alignment horizontal="right" vertical="center" wrapText="1"/>
      <protection/>
    </xf>
    <xf numFmtId="4" fontId="5" fillId="0" borderId="23" xfId="0" applyNumberFormat="1" applyFont="1" applyFill="1" applyBorder="1" applyAlignment="1" applyProtection="1">
      <alignment horizontal="right" vertical="center" wrapText="1"/>
      <protection/>
    </xf>
    <xf numFmtId="4" fontId="4" fillId="24" borderId="10" xfId="59" applyNumberFormat="1" applyFont="1" applyFill="1" applyBorder="1" applyAlignment="1" applyProtection="1">
      <alignment horizontal="right" vertical="center" wrapText="1"/>
      <protection/>
    </xf>
    <xf numFmtId="4" fontId="4" fillId="24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59" applyNumberFormat="1" applyFont="1" applyFill="1" applyBorder="1" applyAlignment="1">
      <alignment horizontal="right" vertical="center" wrapText="1"/>
    </xf>
    <xf numFmtId="4" fontId="5" fillId="0" borderId="10" xfId="59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24" borderId="14" xfId="59" applyNumberFormat="1" applyFont="1" applyFill="1" applyBorder="1" applyAlignment="1" applyProtection="1">
      <alignment horizontal="right" vertical="center" wrapText="1"/>
      <protection/>
    </xf>
    <xf numFmtId="4" fontId="9" fillId="24" borderId="14" xfId="59" applyNumberFormat="1" applyFont="1" applyFill="1" applyBorder="1" applyAlignment="1" applyProtection="1">
      <alignment horizontal="right" vertical="center" wrapText="1"/>
      <protection/>
    </xf>
    <xf numFmtId="4" fontId="4" fillId="0" borderId="22" xfId="48" applyNumberFormat="1" applyFont="1" applyBorder="1" applyAlignment="1">
      <alignment horizontal="right" vertical="center" wrapText="1"/>
    </xf>
    <xf numFmtId="4" fontId="5" fillId="0" borderId="23" xfId="48" applyNumberFormat="1" applyFont="1" applyBorder="1" applyAlignment="1">
      <alignment horizontal="right" vertical="center" wrapText="1"/>
    </xf>
    <xf numFmtId="4" fontId="4" fillId="0" borderId="23" xfId="48" applyNumberFormat="1" applyFont="1" applyBorder="1" applyAlignment="1">
      <alignment horizontal="right" vertical="center" wrapText="1"/>
    </xf>
    <xf numFmtId="3" fontId="4" fillId="0" borderId="10" xfId="48" applyNumberFormat="1" applyFont="1" applyBorder="1" applyAlignment="1">
      <alignment horizontal="right" vertical="center" wrapText="1"/>
    </xf>
    <xf numFmtId="4" fontId="5" fillId="0" borderId="24" xfId="48" applyNumberFormat="1" applyFont="1" applyBorder="1" applyAlignment="1">
      <alignment horizontal="right" vertical="center" wrapText="1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/>
      <protection locked="0"/>
    </xf>
    <xf numFmtId="3" fontId="5" fillId="24" borderId="10" xfId="60" applyNumberFormat="1" applyFont="1" applyFill="1" applyBorder="1" applyAlignment="1">
      <alignment horizontal="right"/>
    </xf>
    <xf numFmtId="3" fontId="4" fillId="24" borderId="14" xfId="49" applyNumberFormat="1" applyFont="1" applyFill="1" applyBorder="1" applyAlignment="1" applyProtection="1">
      <alignment horizontal="right"/>
      <protection/>
    </xf>
    <xf numFmtId="4" fontId="4" fillId="24" borderId="16" xfId="59" applyNumberFormat="1" applyFont="1" applyFill="1" applyBorder="1" applyAlignment="1">
      <alignment horizontal="right"/>
    </xf>
    <xf numFmtId="4" fontId="4" fillId="24" borderId="16" xfId="0" applyNumberFormat="1" applyFont="1" applyFill="1" applyBorder="1" applyAlignment="1" applyProtection="1">
      <alignment horizontal="right"/>
      <protection locked="0"/>
    </xf>
    <xf numFmtId="4" fontId="4" fillId="0" borderId="16" xfId="48" applyNumberFormat="1" applyFont="1" applyBorder="1" applyAlignment="1">
      <alignment horizontal="right"/>
    </xf>
    <xf numFmtId="4" fontId="5" fillId="24" borderId="10" xfId="59" applyNumberFormat="1" applyFont="1" applyFill="1" applyBorder="1" applyAlignment="1">
      <alignment horizontal="right"/>
    </xf>
    <xf numFmtId="4" fontId="5" fillId="24" borderId="10" xfId="0" applyNumberFormat="1" applyFont="1" applyFill="1" applyBorder="1" applyAlignment="1" applyProtection="1">
      <alignment horizontal="right"/>
      <protection locked="0"/>
    </xf>
    <xf numFmtId="4" fontId="5" fillId="0" borderId="10" xfId="48" applyNumberFormat="1" applyFont="1" applyBorder="1" applyAlignment="1">
      <alignment horizontal="right"/>
    </xf>
    <xf numFmtId="4" fontId="4" fillId="24" borderId="10" xfId="59" applyNumberFormat="1" applyFont="1" applyFill="1" applyBorder="1" applyAlignment="1">
      <alignment horizontal="right"/>
    </xf>
    <xf numFmtId="4" fontId="4" fillId="24" borderId="10" xfId="0" applyNumberFormat="1" applyFont="1" applyFill="1" applyBorder="1" applyAlignment="1" applyProtection="1">
      <alignment horizontal="right"/>
      <protection locked="0"/>
    </xf>
    <xf numFmtId="4" fontId="4" fillId="24" borderId="14" xfId="59" applyNumberFormat="1" applyFont="1" applyFill="1" applyBorder="1" applyAlignment="1" applyProtection="1">
      <alignment horizontal="right"/>
      <protection/>
    </xf>
    <xf numFmtId="4" fontId="4" fillId="0" borderId="14" xfId="48" applyNumberFormat="1" applyFont="1" applyBorder="1" applyAlignment="1">
      <alignment horizontal="right"/>
    </xf>
    <xf numFmtId="4" fontId="4" fillId="24" borderId="10" xfId="59" applyNumberFormat="1" applyFont="1" applyFill="1" applyBorder="1" applyAlignment="1" applyProtection="1">
      <alignment horizontal="right"/>
      <protection/>
    </xf>
    <xf numFmtId="4" fontId="5" fillId="24" borderId="14" xfId="0" applyNumberFormat="1" applyFont="1" applyFill="1" applyBorder="1" applyAlignment="1" applyProtection="1">
      <alignment horizontal="right"/>
      <protection locked="0"/>
    </xf>
    <xf numFmtId="4" fontId="5" fillId="0" borderId="10" xfId="48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4" fontId="5" fillId="0" borderId="16" xfId="48" applyNumberFormat="1" applyFont="1" applyBorder="1" applyAlignment="1">
      <alignment horizontal="center"/>
    </xf>
    <xf numFmtId="167" fontId="5" fillId="0" borderId="16" xfId="48" applyFont="1" applyBorder="1" applyAlignment="1">
      <alignment horizontal="center"/>
    </xf>
    <xf numFmtId="167" fontId="5" fillId="0" borderId="10" xfId="48" applyFont="1" applyBorder="1" applyAlignment="1">
      <alignment horizontal="center"/>
    </xf>
    <xf numFmtId="0" fontId="8" fillId="0" borderId="37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left" vertical="center" wrapText="1"/>
      <protection locked="0"/>
    </xf>
    <xf numFmtId="3" fontId="8" fillId="24" borderId="19" xfId="49" applyNumberFormat="1" applyFont="1" applyFill="1" applyBorder="1" applyAlignment="1" applyProtection="1">
      <alignment horizontal="right" vertical="center" wrapText="1"/>
      <protection/>
    </xf>
    <xf numFmtId="4" fontId="8" fillId="24" borderId="19" xfId="49" applyNumberFormat="1" applyFont="1" applyFill="1" applyBorder="1" applyAlignment="1" applyProtection="1">
      <alignment horizontal="right" vertical="center" wrapText="1"/>
      <protection/>
    </xf>
    <xf numFmtId="4" fontId="4" fillId="24" borderId="19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24" borderId="38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4" fontId="75" fillId="4" borderId="19" xfId="52" applyNumberFormat="1" applyFont="1" applyFill="1" applyBorder="1" applyAlignment="1" applyProtection="1">
      <alignment horizontal="center" vertical="center" wrapText="1"/>
      <protection locked="0"/>
    </xf>
    <xf numFmtId="171" fontId="0" fillId="0" borderId="0" xfId="0" applyNumberFormat="1" applyFill="1" applyAlignment="1">
      <alignment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71" fontId="7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1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171" fontId="7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8" fillId="0" borderId="0" xfId="0" applyFont="1" applyFill="1" applyBorder="1" applyAlignment="1">
      <alignment/>
    </xf>
    <xf numFmtId="171" fontId="0" fillId="0" borderId="0" xfId="0" applyNumberFormat="1" applyAlignment="1">
      <alignment/>
    </xf>
    <xf numFmtId="4" fontId="75" fillId="4" borderId="39" xfId="52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/>
    </xf>
    <xf numFmtId="1" fontId="5" fillId="0" borderId="40" xfId="0" applyNumberFormat="1" applyFont="1" applyFill="1" applyBorder="1" applyAlignment="1" applyProtection="1">
      <alignment horizontal="center" vertical="center" wrapText="1"/>
      <protection locked="0"/>
    </xf>
    <xf numFmtId="171" fontId="76" fillId="0" borderId="41" xfId="0" applyNumberFormat="1" applyFont="1" applyFill="1" applyBorder="1" applyAlignment="1" applyProtection="1">
      <alignment horizontal="center" vertical="center" wrapText="1"/>
      <protection locked="0"/>
    </xf>
    <xf numFmtId="1" fontId="79" fillId="23" borderId="10" xfId="56" applyNumberFormat="1" applyFont="1" applyFill="1" applyBorder="1" applyAlignment="1" applyProtection="1">
      <alignment horizontal="center" vertical="center" wrapText="1"/>
      <protection locked="0"/>
    </xf>
    <xf numFmtId="4" fontId="80" fillId="25" borderId="10" xfId="52" applyNumberFormat="1" applyFont="1" applyFill="1" applyBorder="1" applyAlignment="1" applyProtection="1">
      <alignment horizontal="center" vertical="center" wrapText="1"/>
      <protection locked="0"/>
    </xf>
    <xf numFmtId="4" fontId="79" fillId="4" borderId="10" xfId="56" applyNumberFormat="1" applyFont="1" applyFill="1" applyBorder="1" applyAlignment="1" applyProtection="1">
      <alignment horizontal="center" vertical="center" wrapText="1"/>
      <protection locked="0"/>
    </xf>
    <xf numFmtId="4" fontId="81" fillId="25" borderId="42" xfId="0" applyNumberFormat="1" applyFont="1" applyFill="1" applyBorder="1" applyAlignment="1" applyProtection="1">
      <alignment horizontal="center" vertical="center" wrapText="1"/>
      <protection locked="0"/>
    </xf>
    <xf numFmtId="4" fontId="81" fillId="25" borderId="10" xfId="0" applyNumberFormat="1" applyFont="1" applyFill="1" applyBorder="1" applyAlignment="1" applyProtection="1">
      <alignment horizontal="center" vertical="center" wrapText="1"/>
      <protection locked="0"/>
    </xf>
    <xf numFmtId="4" fontId="81" fillId="25" borderId="43" xfId="0" applyNumberFormat="1" applyFont="1" applyFill="1" applyBorder="1" applyAlignment="1" applyProtection="1">
      <alignment horizontal="center" vertical="center" wrapText="1"/>
      <protection locked="0"/>
    </xf>
    <xf numFmtId="171" fontId="79" fillId="4" borderId="10" xfId="56" applyNumberFormat="1" applyFont="1" applyFill="1" applyBorder="1" applyAlignment="1" applyProtection="1">
      <alignment horizontal="center" vertical="center" wrapText="1"/>
      <protection locked="0"/>
    </xf>
    <xf numFmtId="4" fontId="75" fillId="0" borderId="0" xfId="52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71" fontId="76" fillId="0" borderId="0" xfId="0" applyNumberFormat="1" applyFont="1" applyFill="1" applyBorder="1" applyAlignment="1" applyProtection="1">
      <alignment horizontal="center" vertical="center" wrapText="1"/>
      <protection locked="0"/>
    </xf>
    <xf numFmtId="171" fontId="79" fillId="23" borderId="10" xfId="56" applyNumberFormat="1" applyFont="1" applyFill="1" applyBorder="1" applyAlignment="1" applyProtection="1">
      <alignment horizontal="center" vertical="center" wrapText="1"/>
      <protection locked="0"/>
    </xf>
    <xf numFmtId="171" fontId="1" fillId="0" borderId="0" xfId="56" applyNumberFormat="1" applyFont="1" applyFill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 quotePrefix="1">
      <alignment vertical="center"/>
      <protection/>
    </xf>
    <xf numFmtId="3" fontId="4" fillId="24" borderId="0" xfId="53" applyNumberFormat="1" applyFont="1" applyFill="1" applyBorder="1" applyAlignment="1" applyProtection="1">
      <alignment horizontal="right" vertical="center" wrapText="1"/>
      <protection/>
    </xf>
    <xf numFmtId="43" fontId="4" fillId="0" borderId="15" xfId="57" applyFont="1" applyFill="1" applyBorder="1" applyAlignment="1">
      <alignment/>
    </xf>
    <xf numFmtId="43" fontId="4" fillId="0" borderId="15" xfId="57" applyFont="1" applyBorder="1" applyAlignment="1">
      <alignment/>
    </xf>
    <xf numFmtId="0" fontId="5" fillId="0" borderId="12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43" fontId="4" fillId="0" borderId="0" xfId="57" applyFont="1" applyFill="1" applyBorder="1" applyAlignment="1">
      <alignment/>
    </xf>
    <xf numFmtId="43" fontId="4" fillId="0" borderId="0" xfId="57" applyFont="1" applyBorder="1" applyAlignment="1">
      <alignment/>
    </xf>
    <xf numFmtId="0" fontId="5" fillId="0" borderId="45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8" fillId="24" borderId="0" xfId="53" applyNumberFormat="1" applyFont="1" applyFill="1" applyBorder="1" applyAlignment="1" applyProtection="1">
      <alignment horizontal="right" vertical="center" wrapText="1"/>
      <protection/>
    </xf>
    <xf numFmtId="3" fontId="4" fillId="0" borderId="20" xfId="0" applyNumberFormat="1" applyFont="1" applyBorder="1" applyAlignment="1">
      <alignment/>
    </xf>
    <xf numFmtId="4" fontId="5" fillId="0" borderId="0" xfId="57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 applyProtection="1">
      <alignment vertical="top"/>
      <protection/>
    </xf>
    <xf numFmtId="43" fontId="4" fillId="0" borderId="0" xfId="57" applyFont="1" applyAlignment="1">
      <alignment/>
    </xf>
    <xf numFmtId="0" fontId="5" fillId="0" borderId="46" xfId="0" applyFont="1" applyBorder="1" applyAlignment="1">
      <alignment horizontal="center" vertical="center"/>
    </xf>
    <xf numFmtId="43" fontId="5" fillId="0" borderId="0" xfId="57" applyFont="1" applyBorder="1" applyAlignment="1">
      <alignment horizontal="center"/>
    </xf>
    <xf numFmtId="3" fontId="4" fillId="24" borderId="16" xfId="53" applyNumberFormat="1" applyFont="1" applyFill="1" applyBorder="1" applyAlignment="1" applyProtection="1">
      <alignment horizontal="right" vertical="center" wrapText="1"/>
      <protection/>
    </xf>
    <xf numFmtId="4" fontId="4" fillId="24" borderId="16" xfId="53" applyNumberFormat="1" applyFont="1" applyFill="1" applyBorder="1" applyAlignment="1" applyProtection="1">
      <alignment horizontal="right" vertical="center" wrapText="1"/>
      <protection/>
    </xf>
    <xf numFmtId="4" fontId="4" fillId="0" borderId="16" xfId="57" applyNumberFormat="1" applyFont="1" applyFill="1" applyBorder="1" applyAlignment="1">
      <alignment horizontal="right" vertical="center" wrapText="1"/>
    </xf>
    <xf numFmtId="3" fontId="8" fillId="24" borderId="10" xfId="53" applyNumberFormat="1" applyFont="1" applyFill="1" applyBorder="1" applyAlignment="1" applyProtection="1">
      <alignment horizontal="right" vertical="center" wrapText="1"/>
      <protection/>
    </xf>
    <xf numFmtId="4" fontId="8" fillId="24" borderId="10" xfId="53" applyNumberFormat="1" applyFont="1" applyFill="1" applyBorder="1" applyAlignment="1" applyProtection="1">
      <alignment horizontal="right" vertical="center" wrapText="1"/>
      <protection/>
    </xf>
    <xf numFmtId="4" fontId="4" fillId="0" borderId="10" xfId="57" applyNumberFormat="1" applyFont="1" applyFill="1" applyBorder="1" applyAlignment="1">
      <alignment horizontal="right" vertical="center" wrapText="1"/>
    </xf>
    <xf numFmtId="3" fontId="9" fillId="0" borderId="10" xfId="53" applyNumberFormat="1" applyFont="1" applyFill="1" applyBorder="1" applyAlignment="1" applyProtection="1">
      <alignment horizontal="right" vertical="center" wrapText="1"/>
      <protection/>
    </xf>
    <xf numFmtId="4" fontId="9" fillId="0" borderId="10" xfId="53" applyNumberFormat="1" applyFont="1" applyFill="1" applyBorder="1" applyAlignment="1" applyProtection="1">
      <alignment horizontal="right" vertical="center" wrapText="1"/>
      <protection/>
    </xf>
    <xf numFmtId="4" fontId="5" fillId="0" borderId="10" xfId="57" applyNumberFormat="1" applyFont="1" applyFill="1" applyBorder="1" applyAlignment="1">
      <alignment horizontal="right" vertical="center" wrapText="1"/>
    </xf>
    <xf numFmtId="3" fontId="4" fillId="24" borderId="10" xfId="53" applyNumberFormat="1" applyFont="1" applyFill="1" applyBorder="1" applyAlignment="1" applyProtection="1">
      <alignment horizontal="right" vertical="center" wrapText="1"/>
      <protection/>
    </xf>
    <xf numFmtId="4" fontId="4" fillId="24" borderId="10" xfId="53" applyNumberFormat="1" applyFont="1" applyFill="1" applyBorder="1" applyAlignment="1" applyProtection="1">
      <alignment horizontal="right" vertical="center" wrapText="1"/>
      <protection/>
    </xf>
    <xf numFmtId="3" fontId="5" fillId="0" borderId="10" xfId="53" applyNumberFormat="1" applyFont="1" applyFill="1" applyBorder="1" applyAlignment="1" applyProtection="1">
      <alignment horizontal="right" vertical="center" wrapText="1"/>
      <protection/>
    </xf>
    <xf numFmtId="4" fontId="5" fillId="0" borderId="10" xfId="53" applyNumberFormat="1" applyFont="1" applyFill="1" applyBorder="1" applyAlignment="1" applyProtection="1">
      <alignment horizontal="right" vertical="center" wrapText="1"/>
      <protection/>
    </xf>
    <xf numFmtId="3" fontId="4" fillId="0" borderId="10" xfId="53" applyNumberFormat="1" applyFont="1" applyFill="1" applyBorder="1" applyAlignment="1" applyProtection="1">
      <alignment horizontal="right" vertical="center" wrapText="1"/>
      <protection/>
    </xf>
    <xf numFmtId="4" fontId="4" fillId="0" borderId="10" xfId="53" applyNumberFormat="1" applyFont="1" applyFill="1" applyBorder="1" applyAlignment="1" applyProtection="1">
      <alignment horizontal="right" vertical="center" wrapText="1"/>
      <protection/>
    </xf>
    <xf numFmtId="4" fontId="10" fillId="24" borderId="10" xfId="53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5" fillId="0" borderId="14" xfId="57" applyNumberFormat="1" applyFont="1" applyFill="1" applyBorder="1" applyAlignment="1">
      <alignment horizontal="right" vertical="center" wrapText="1"/>
    </xf>
    <xf numFmtId="4" fontId="4" fillId="0" borderId="14" xfId="57" applyNumberFormat="1" applyFont="1" applyFill="1" applyBorder="1" applyAlignment="1">
      <alignment horizontal="right" vertical="center" wrapText="1"/>
    </xf>
    <xf numFmtId="4" fontId="5" fillId="0" borderId="0" xfId="53" applyNumberFormat="1" applyFont="1" applyFill="1" applyBorder="1" applyAlignment="1" applyProtection="1">
      <alignment horizontal="right" vertical="center" wrapText="1"/>
      <protection/>
    </xf>
    <xf numFmtId="3" fontId="5" fillId="0" borderId="0" xfId="53" applyNumberFormat="1" applyFont="1" applyFill="1" applyBorder="1" applyAlignment="1" applyProtection="1">
      <alignment horizontal="right" vertical="center" wrapText="1"/>
      <protection/>
    </xf>
    <xf numFmtId="1" fontId="5" fillId="0" borderId="0" xfId="57" applyNumberFormat="1" applyFont="1" applyFill="1" applyBorder="1" applyAlignment="1">
      <alignment horizontal="right" vertical="center" wrapText="1"/>
    </xf>
    <xf numFmtId="1" fontId="55" fillId="0" borderId="0" xfId="57" applyNumberFormat="1" applyFont="1" applyFill="1" applyBorder="1" applyAlignment="1">
      <alignment horizontal="right" vertical="center" wrapText="1"/>
    </xf>
    <xf numFmtId="1" fontId="25" fillId="0" borderId="0" xfId="57" applyNumberFormat="1" applyFont="1" applyFill="1" applyBorder="1" applyAlignment="1">
      <alignment horizontal="right" vertical="center" wrapText="1"/>
    </xf>
    <xf numFmtId="4" fontId="4" fillId="0" borderId="16" xfId="57" applyNumberFormat="1" applyFont="1" applyBorder="1" applyAlignment="1">
      <alignment horizontal="right" vertical="center" wrapText="1"/>
    </xf>
    <xf numFmtId="3" fontId="5" fillId="24" borderId="10" xfId="53" applyNumberFormat="1" applyFont="1" applyFill="1" applyBorder="1" applyAlignment="1" applyProtection="1">
      <alignment horizontal="right" vertical="center" wrapText="1"/>
      <protection/>
    </xf>
    <xf numFmtId="4" fontId="5" fillId="24" borderId="10" xfId="53" applyNumberFormat="1" applyFont="1" applyFill="1" applyBorder="1" applyAlignment="1" applyProtection="1">
      <alignment horizontal="right" vertical="center" wrapText="1"/>
      <protection/>
    </xf>
    <xf numFmtId="4" fontId="5" fillId="0" borderId="10" xfId="57" applyNumberFormat="1" applyFont="1" applyBorder="1" applyAlignment="1">
      <alignment horizontal="right" vertical="center" wrapText="1"/>
    </xf>
    <xf numFmtId="3" fontId="9" fillId="24" borderId="10" xfId="53" applyNumberFormat="1" applyFont="1" applyFill="1" applyBorder="1" applyAlignment="1" applyProtection="1">
      <alignment horizontal="right" vertical="center" wrapText="1"/>
      <protection/>
    </xf>
    <xf numFmtId="4" fontId="9" fillId="24" borderId="10" xfId="53" applyNumberFormat="1" applyFont="1" applyFill="1" applyBorder="1" applyAlignment="1" applyProtection="1">
      <alignment horizontal="right" vertical="center" wrapText="1"/>
      <protection/>
    </xf>
    <xf numFmtId="4" fontId="11" fillId="24" borderId="10" xfId="53" applyNumberFormat="1" applyFont="1" applyFill="1" applyBorder="1" applyAlignment="1" applyProtection="1">
      <alignment horizontal="right" vertical="center" wrapText="1"/>
      <protection/>
    </xf>
    <xf numFmtId="4" fontId="4" fillId="0" borderId="10" xfId="57" applyNumberFormat="1" applyFont="1" applyBorder="1" applyAlignment="1">
      <alignment horizontal="right" vertical="center" wrapText="1"/>
    </xf>
    <xf numFmtId="4" fontId="11" fillId="0" borderId="10" xfId="53" applyNumberFormat="1" applyFont="1" applyFill="1" applyBorder="1" applyAlignment="1" applyProtection="1">
      <alignment horizontal="right" vertical="center" wrapText="1"/>
      <protection/>
    </xf>
    <xf numFmtId="4" fontId="10" fillId="0" borderId="10" xfId="53" applyNumberFormat="1" applyFont="1" applyFill="1" applyBorder="1" applyAlignment="1" applyProtection="1">
      <alignment horizontal="right" vertical="center" wrapText="1"/>
      <protection/>
    </xf>
    <xf numFmtId="3" fontId="5" fillId="0" borderId="10" xfId="57" applyNumberFormat="1" applyFont="1" applyFill="1" applyBorder="1" applyAlignment="1">
      <alignment horizontal="right" vertical="center" wrapText="1"/>
    </xf>
    <xf numFmtId="3" fontId="5" fillId="0" borderId="14" xfId="53" applyNumberFormat="1" applyFont="1" applyFill="1" applyBorder="1" applyAlignment="1" applyProtection="1">
      <alignment horizontal="right" vertical="center" wrapText="1"/>
      <protection/>
    </xf>
    <xf numFmtId="4" fontId="5" fillId="0" borderId="14" xfId="53" applyNumberFormat="1" applyFont="1" applyFill="1" applyBorder="1" applyAlignment="1" applyProtection="1">
      <alignment horizontal="right" vertical="center" wrapText="1"/>
      <protection/>
    </xf>
    <xf numFmtId="2" fontId="5" fillId="0" borderId="0" xfId="53" applyNumberFormat="1" applyFont="1" applyFill="1" applyBorder="1" applyAlignment="1" applyProtection="1">
      <alignment horizontal="right" vertical="center" wrapText="1"/>
      <protection/>
    </xf>
    <xf numFmtId="0" fontId="5" fillId="0" borderId="0" xfId="53" applyNumberFormat="1" applyFont="1" applyFill="1" applyBorder="1" applyAlignment="1" applyProtection="1">
      <alignment horizontal="right" vertical="center" wrapText="1"/>
      <protection/>
    </xf>
    <xf numFmtId="43" fontId="5" fillId="0" borderId="0" xfId="57" applyFont="1" applyFill="1" applyBorder="1" applyAlignment="1">
      <alignment horizontal="right" vertical="center" wrapText="1"/>
    </xf>
    <xf numFmtId="43" fontId="55" fillId="0" borderId="0" xfId="57" applyFont="1" applyFill="1" applyBorder="1" applyAlignment="1">
      <alignment horizontal="right" vertical="center" wrapText="1"/>
    </xf>
    <xf numFmtId="43" fontId="28" fillId="0" borderId="0" xfId="57" applyFont="1" applyFill="1" applyBorder="1" applyAlignment="1">
      <alignment horizontal="right" vertical="center" wrapText="1"/>
    </xf>
    <xf numFmtId="3" fontId="4" fillId="24" borderId="16" xfId="62" applyNumberFormat="1" applyFont="1" applyFill="1" applyBorder="1" applyAlignment="1">
      <alignment horizontal="right"/>
    </xf>
    <xf numFmtId="4" fontId="4" fillId="0" borderId="16" xfId="57" applyNumberFormat="1" applyFont="1" applyFill="1" applyBorder="1" applyAlignment="1">
      <alignment horizontal="right"/>
    </xf>
    <xf numFmtId="3" fontId="4" fillId="24" borderId="10" xfId="62" applyNumberFormat="1" applyFont="1" applyFill="1" applyBorder="1" applyAlignment="1">
      <alignment horizontal="center"/>
    </xf>
    <xf numFmtId="4" fontId="4" fillId="0" borderId="10" xfId="57" applyNumberFormat="1" applyFont="1" applyFill="1" applyBorder="1" applyAlignment="1">
      <alignment horizontal="right"/>
    </xf>
    <xf numFmtId="3" fontId="4" fillId="24" borderId="10" xfId="62" applyNumberFormat="1" applyFont="1" applyFill="1" applyBorder="1" applyAlignment="1">
      <alignment horizontal="right"/>
    </xf>
    <xf numFmtId="3" fontId="4" fillId="24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 applyProtection="1">
      <alignment horizontal="right"/>
      <protection locked="0"/>
    </xf>
    <xf numFmtId="3" fontId="4" fillId="0" borderId="10" xfId="57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 applyProtection="1">
      <alignment horizontal="right"/>
      <protection locked="0"/>
    </xf>
    <xf numFmtId="0" fontId="4" fillId="24" borderId="14" xfId="0" applyFont="1" applyFill="1" applyBorder="1" applyAlignment="1">
      <alignment/>
    </xf>
    <xf numFmtId="3" fontId="4" fillId="24" borderId="14" xfId="62" applyNumberFormat="1" applyFont="1" applyFill="1" applyBorder="1" applyAlignment="1">
      <alignment horizontal="center"/>
    </xf>
    <xf numFmtId="3" fontId="4" fillId="24" borderId="14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 applyProtection="1">
      <alignment horizontal="right"/>
      <protection locked="0"/>
    </xf>
    <xf numFmtId="3" fontId="4" fillId="0" borderId="14" xfId="57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 applyProtection="1">
      <alignment horizontal="right"/>
      <protection locked="0"/>
    </xf>
    <xf numFmtId="4" fontId="4" fillId="0" borderId="0" xfId="57" applyNumberFormat="1" applyFont="1" applyBorder="1" applyAlignment="1">
      <alignment horizontal="center" vertical="center" wrapText="1"/>
    </xf>
    <xf numFmtId="43" fontId="4" fillId="0" borderId="0" xfId="57" applyFont="1" applyFill="1" applyBorder="1" applyAlignment="1">
      <alignment horizontal="center" vertical="center" wrapText="1"/>
    </xf>
    <xf numFmtId="43" fontId="4" fillId="0" borderId="0" xfId="57" applyFont="1" applyBorder="1" applyAlignment="1">
      <alignment horizontal="center" vertical="center" wrapText="1"/>
    </xf>
    <xf numFmtId="170" fontId="19" fillId="22" borderId="18" xfId="57" applyNumberFormat="1" applyFont="1" applyFill="1" applyBorder="1" applyAlignment="1">
      <alignment horizontal="center" vertical="center" wrapText="1"/>
    </xf>
    <xf numFmtId="4" fontId="23" fillId="0" borderId="0" xfId="57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43" fontId="23" fillId="0" borderId="0" xfId="57" applyFont="1" applyFill="1" applyBorder="1" applyAlignment="1">
      <alignment horizontal="center" vertical="center" wrapText="1"/>
    </xf>
    <xf numFmtId="43" fontId="23" fillId="0" borderId="0" xfId="57" applyFont="1" applyBorder="1" applyAlignment="1">
      <alignment horizontal="center" vertical="center" wrapText="1"/>
    </xf>
    <xf numFmtId="4" fontId="23" fillId="0" borderId="0" xfId="57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43" fontId="23" fillId="0" borderId="0" xfId="57" applyFont="1" applyFill="1" applyBorder="1" applyAlignment="1">
      <alignment/>
    </xf>
    <xf numFmtId="43" fontId="23" fillId="0" borderId="0" xfId="57" applyFont="1" applyBorder="1" applyAlignment="1">
      <alignment/>
    </xf>
    <xf numFmtId="1" fontId="4" fillId="24" borderId="16" xfId="49" applyNumberFormat="1" applyFont="1" applyFill="1" applyBorder="1" applyAlignment="1" applyProtection="1">
      <alignment horizontal="right"/>
      <protection/>
    </xf>
    <xf numFmtId="167" fontId="4" fillId="24" borderId="16" xfId="48" applyFont="1" applyFill="1" applyBorder="1" applyAlignment="1" applyProtection="1">
      <alignment horizontal="right"/>
      <protection/>
    </xf>
    <xf numFmtId="41" fontId="11" fillId="24" borderId="10" xfId="49" applyNumberFormat="1" applyFont="1" applyFill="1" applyBorder="1" applyAlignment="1" applyProtection="1">
      <alignment horizontal="right"/>
      <protection/>
    </xf>
    <xf numFmtId="167" fontId="5" fillId="24" borderId="10" xfId="48" applyFont="1" applyFill="1" applyBorder="1" applyAlignment="1" applyProtection="1">
      <alignment horizontal="right"/>
      <protection/>
    </xf>
    <xf numFmtId="1" fontId="4" fillId="24" borderId="10" xfId="49" applyNumberFormat="1" applyFont="1" applyFill="1" applyBorder="1" applyAlignment="1" applyProtection="1">
      <alignment horizontal="right"/>
      <protection/>
    </xf>
    <xf numFmtId="167" fontId="4" fillId="24" borderId="10" xfId="48" applyFont="1" applyFill="1" applyBorder="1" applyAlignment="1" applyProtection="1">
      <alignment horizontal="right"/>
      <protection/>
    </xf>
    <xf numFmtId="41" fontId="11" fillId="24" borderId="14" xfId="49" applyNumberFormat="1" applyFont="1" applyFill="1" applyBorder="1" applyAlignment="1" applyProtection="1">
      <alignment horizontal="right"/>
      <protection/>
    </xf>
    <xf numFmtId="167" fontId="5" fillId="24" borderId="14" xfId="48" applyFont="1" applyFill="1" applyBorder="1" applyAlignment="1" applyProtection="1">
      <alignment horizontal="right"/>
      <protection/>
    </xf>
    <xf numFmtId="4" fontId="4" fillId="0" borderId="25" xfId="0" applyNumberFormat="1" applyFont="1" applyBorder="1" applyAlignment="1">
      <alignment horizontal="left"/>
    </xf>
    <xf numFmtId="167" fontId="4" fillId="0" borderId="25" xfId="58" applyFont="1" applyFill="1" applyBorder="1" applyAlignment="1">
      <alignment/>
    </xf>
    <xf numFmtId="167" fontId="4" fillId="0" borderId="25" xfId="58" applyFont="1" applyBorder="1" applyAlignment="1">
      <alignment/>
    </xf>
    <xf numFmtId="4" fontId="4" fillId="0" borderId="0" xfId="0" applyNumberFormat="1" applyFont="1" applyBorder="1" applyAlignment="1">
      <alignment horizontal="left"/>
    </xf>
    <xf numFmtId="167" fontId="4" fillId="0" borderId="0" xfId="58" applyFont="1" applyFill="1" applyBorder="1" applyAlignment="1">
      <alignment/>
    </xf>
    <xf numFmtId="167" fontId="4" fillId="0" borderId="0" xfId="58" applyFont="1" applyBorder="1" applyAlignment="1">
      <alignment/>
    </xf>
    <xf numFmtId="167" fontId="4" fillId="0" borderId="20" xfId="58" applyFont="1" applyBorder="1" applyAlignment="1">
      <alignment/>
    </xf>
    <xf numFmtId="4" fontId="5" fillId="0" borderId="0" xfId="58" applyNumberFormat="1" applyFont="1" applyBorder="1" applyAlignment="1">
      <alignment horizontal="center"/>
    </xf>
    <xf numFmtId="167" fontId="4" fillId="0" borderId="0" xfId="58" applyFont="1" applyBorder="1" applyAlignment="1">
      <alignment/>
    </xf>
    <xf numFmtId="167" fontId="5" fillId="0" borderId="0" xfId="58" applyFont="1" applyBorder="1" applyAlignment="1">
      <alignment/>
    </xf>
    <xf numFmtId="167" fontId="4" fillId="0" borderId="0" xfId="58" applyFont="1" applyBorder="1" applyAlignment="1" applyProtection="1">
      <alignment/>
      <protection/>
    </xf>
    <xf numFmtId="0" fontId="5" fillId="0" borderId="26" xfId="0" applyFont="1" applyBorder="1" applyAlignment="1" applyProtection="1">
      <alignment vertical="top"/>
      <protection/>
    </xf>
    <xf numFmtId="4" fontId="5" fillId="0" borderId="0" xfId="0" applyNumberFormat="1" applyFont="1" applyBorder="1" applyAlignment="1">
      <alignment horizontal="center"/>
    </xf>
    <xf numFmtId="0" fontId="5" fillId="0" borderId="27" xfId="0" applyFont="1" applyBorder="1" applyAlignment="1" applyProtection="1">
      <alignment horizontal="left" vertical="top"/>
      <protection/>
    </xf>
    <xf numFmtId="0" fontId="5" fillId="0" borderId="20" xfId="0" applyFont="1" applyBorder="1" applyAlignment="1" applyProtection="1">
      <alignment horizontal="left" vertical="top"/>
      <protection/>
    </xf>
    <xf numFmtId="4" fontId="4" fillId="0" borderId="20" xfId="0" applyNumberFormat="1" applyFont="1" applyBorder="1" applyAlignment="1">
      <alignment horizontal="center"/>
    </xf>
    <xf numFmtId="167" fontId="4" fillId="0" borderId="20" xfId="58" applyFont="1" applyFill="1" applyBorder="1" applyAlignment="1">
      <alignment/>
    </xf>
    <xf numFmtId="0" fontId="5" fillId="0" borderId="26" xfId="0" applyFont="1" applyBorder="1" applyAlignment="1">
      <alignment horizontal="center"/>
    </xf>
    <xf numFmtId="167" fontId="5" fillId="0" borderId="0" xfId="58" applyFont="1" applyBorder="1" applyAlignment="1">
      <alignment horizontal="center"/>
    </xf>
    <xf numFmtId="167" fontId="5" fillId="0" borderId="31" xfId="58" applyFont="1" applyBorder="1" applyAlignment="1">
      <alignment horizontal="center"/>
    </xf>
    <xf numFmtId="4" fontId="4" fillId="0" borderId="16" xfId="58" applyNumberFormat="1" applyFont="1" applyFill="1" applyBorder="1" applyAlignment="1">
      <alignment horizontal="right" vertical="center" wrapText="1"/>
    </xf>
    <xf numFmtId="4" fontId="4" fillId="0" borderId="10" xfId="58" applyNumberFormat="1" applyFont="1" applyFill="1" applyBorder="1" applyAlignment="1">
      <alignment horizontal="right" vertical="center" wrapText="1"/>
    </xf>
    <xf numFmtId="3" fontId="4" fillId="24" borderId="10" xfId="54" applyNumberFormat="1" applyFont="1" applyFill="1" applyBorder="1" applyAlignment="1" applyProtection="1">
      <alignment horizontal="right" vertical="center" wrapText="1"/>
      <protection/>
    </xf>
    <xf numFmtId="4" fontId="4" fillId="24" borderId="10" xfId="54" applyNumberFormat="1" applyFont="1" applyFill="1" applyBorder="1" applyAlignment="1" applyProtection="1">
      <alignment horizontal="right" vertical="center" wrapText="1"/>
      <protection/>
    </xf>
    <xf numFmtId="3" fontId="9" fillId="0" borderId="10" xfId="54" applyNumberFormat="1" applyFont="1" applyFill="1" applyBorder="1" applyAlignment="1" applyProtection="1">
      <alignment horizontal="right" vertical="center" wrapText="1"/>
      <protection/>
    </xf>
    <xf numFmtId="4" fontId="9" fillId="0" borderId="10" xfId="54" applyNumberFormat="1" applyFont="1" applyFill="1" applyBorder="1" applyAlignment="1" applyProtection="1">
      <alignment horizontal="right" vertical="center" wrapText="1"/>
      <protection/>
    </xf>
    <xf numFmtId="3" fontId="8" fillId="0" borderId="10" xfId="54" applyNumberFormat="1" applyFont="1" applyFill="1" applyBorder="1" applyAlignment="1" applyProtection="1">
      <alignment horizontal="right" vertical="center" wrapText="1"/>
      <protection/>
    </xf>
    <xf numFmtId="4" fontId="8" fillId="0" borderId="10" xfId="54" applyNumberFormat="1" applyFont="1" applyFill="1" applyBorder="1" applyAlignment="1" applyProtection="1">
      <alignment horizontal="right" vertical="center" wrapText="1"/>
      <protection/>
    </xf>
    <xf numFmtId="3" fontId="8" fillId="24" borderId="10" xfId="54" applyNumberFormat="1" applyFont="1" applyFill="1" applyBorder="1" applyAlignment="1" applyProtection="1">
      <alignment horizontal="right" vertical="center" wrapText="1"/>
      <protection/>
    </xf>
    <xf numFmtId="4" fontId="8" fillId="24" borderId="10" xfId="54" applyNumberFormat="1" applyFont="1" applyFill="1" applyBorder="1" applyAlignment="1" applyProtection="1">
      <alignment horizontal="right" vertical="center" wrapText="1"/>
      <protection/>
    </xf>
    <xf numFmtId="3" fontId="5" fillId="0" borderId="10" xfId="54" applyNumberFormat="1" applyFont="1" applyFill="1" applyBorder="1" applyAlignment="1" applyProtection="1">
      <alignment horizontal="right" vertical="center" wrapText="1"/>
      <protection/>
    </xf>
    <xf numFmtId="4" fontId="5" fillId="0" borderId="10" xfId="54" applyNumberFormat="1" applyFont="1" applyFill="1" applyBorder="1" applyAlignment="1" applyProtection="1">
      <alignment horizontal="right" vertical="center" wrapText="1"/>
      <protection/>
    </xf>
    <xf numFmtId="3" fontId="4" fillId="0" borderId="10" xfId="54" applyNumberFormat="1" applyFont="1" applyFill="1" applyBorder="1" applyAlignment="1" applyProtection="1">
      <alignment horizontal="right" vertical="center" wrapText="1"/>
      <protection/>
    </xf>
    <xf numFmtId="4" fontId="4" fillId="0" borderId="10" xfId="54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/>
      <protection locked="0"/>
    </xf>
    <xf numFmtId="3" fontId="4" fillId="24" borderId="10" xfId="54" applyNumberFormat="1" applyFont="1" applyFill="1" applyBorder="1" applyAlignment="1" applyProtection="1">
      <alignment horizontal="right"/>
      <protection/>
    </xf>
    <xf numFmtId="4" fontId="4" fillId="24" borderId="10" xfId="54" applyNumberFormat="1" applyFont="1" applyFill="1" applyBorder="1" applyAlignment="1" applyProtection="1">
      <alignment horizontal="right"/>
      <protection/>
    </xf>
    <xf numFmtId="4" fontId="10" fillId="24" borderId="10" xfId="54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left" vertical="center" wrapText="1" shrinkToFit="1"/>
    </xf>
    <xf numFmtId="3" fontId="4" fillId="24" borderId="10" xfId="63" applyNumberFormat="1" applyFont="1" applyFill="1" applyBorder="1" applyAlignment="1">
      <alignment horizontal="right"/>
    </xf>
    <xf numFmtId="4" fontId="4" fillId="0" borderId="14" xfId="58" applyNumberFormat="1" applyFont="1" applyFill="1" applyBorder="1" applyAlignment="1">
      <alignment horizontal="right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9" fontId="4" fillId="0" borderId="0" xfId="58" applyNumberFormat="1" applyFont="1" applyFill="1" applyBorder="1" applyAlignment="1">
      <alignment horizontal="center" vertical="center" wrapText="1"/>
    </xf>
    <xf numFmtId="1" fontId="55" fillId="0" borderId="0" xfId="58" applyNumberFormat="1" applyFont="1" applyFill="1" applyBorder="1" applyAlignment="1">
      <alignment horizontal="right" vertical="center" wrapText="1"/>
    </xf>
    <xf numFmtId="1" fontId="25" fillId="0" borderId="0" xfId="58" applyNumberFormat="1" applyFont="1" applyFill="1" applyBorder="1" applyAlignment="1">
      <alignment horizontal="right" vertical="center" wrapText="1"/>
    </xf>
    <xf numFmtId="1" fontId="28" fillId="0" borderId="0" xfId="58" applyNumberFormat="1" applyFont="1" applyFill="1" applyBorder="1" applyAlignment="1">
      <alignment horizontal="right" vertical="center" wrapText="1"/>
    </xf>
    <xf numFmtId="3" fontId="4" fillId="24" borderId="16" xfId="54" applyNumberFormat="1" applyFont="1" applyFill="1" applyBorder="1" applyAlignment="1" applyProtection="1">
      <alignment horizontal="right" vertical="center" wrapText="1"/>
      <protection/>
    </xf>
    <xf numFmtId="4" fontId="4" fillId="24" borderId="16" xfId="54" applyNumberFormat="1" applyFont="1" applyFill="1" applyBorder="1" applyAlignment="1" applyProtection="1">
      <alignment vertical="center" wrapText="1"/>
      <protection/>
    </xf>
    <xf numFmtId="4" fontId="4" fillId="24" borderId="16" xfId="0" applyNumberFormat="1" applyFont="1" applyFill="1" applyBorder="1" applyAlignment="1" applyProtection="1">
      <alignment vertical="center" wrapText="1"/>
      <protection locked="0"/>
    </xf>
    <xf numFmtId="4" fontId="4" fillId="0" borderId="16" xfId="58" applyNumberFormat="1" applyFont="1" applyFill="1" applyBorder="1" applyAlignment="1">
      <alignment vertical="center" wrapText="1"/>
    </xf>
    <xf numFmtId="4" fontId="4" fillId="0" borderId="16" xfId="58" applyNumberFormat="1" applyFont="1" applyBorder="1" applyAlignment="1">
      <alignment vertical="center" wrapText="1"/>
    </xf>
    <xf numFmtId="4" fontId="4" fillId="24" borderId="22" xfId="0" applyNumberFormat="1" applyFont="1" applyFill="1" applyBorder="1" applyAlignment="1" applyProtection="1">
      <alignment vertical="center" wrapText="1"/>
      <protection locked="0"/>
    </xf>
    <xf numFmtId="3" fontId="5" fillId="24" borderId="10" xfId="54" applyNumberFormat="1" applyFont="1" applyFill="1" applyBorder="1" applyAlignment="1" applyProtection="1">
      <alignment horizontal="right" vertical="center" wrapText="1"/>
      <protection/>
    </xf>
    <xf numFmtId="4" fontId="5" fillId="24" borderId="10" xfId="54" applyNumberFormat="1" applyFont="1" applyFill="1" applyBorder="1" applyAlignment="1" applyProtection="1">
      <alignment vertical="center" wrapText="1"/>
      <protection/>
    </xf>
    <xf numFmtId="4" fontId="5" fillId="24" borderId="10" xfId="0" applyNumberFormat="1" applyFont="1" applyFill="1" applyBorder="1" applyAlignment="1" applyProtection="1">
      <alignment vertical="center" wrapText="1"/>
      <protection locked="0"/>
    </xf>
    <xf numFmtId="4" fontId="5" fillId="0" borderId="10" xfId="58" applyNumberFormat="1" applyFont="1" applyBorder="1" applyAlignment="1">
      <alignment vertical="center" wrapText="1"/>
    </xf>
    <xf numFmtId="4" fontId="5" fillId="24" borderId="23" xfId="0" applyNumberFormat="1" applyFont="1" applyFill="1" applyBorder="1" applyAlignment="1" applyProtection="1">
      <alignment vertical="center" wrapText="1"/>
      <protection locked="0"/>
    </xf>
    <xf numFmtId="4" fontId="8" fillId="24" borderId="10" xfId="54" applyNumberFormat="1" applyFont="1" applyFill="1" applyBorder="1" applyAlignment="1" applyProtection="1">
      <alignment vertical="center" wrapText="1"/>
      <protection/>
    </xf>
    <xf numFmtId="4" fontId="4" fillId="24" borderId="10" xfId="0" applyNumberFormat="1" applyFont="1" applyFill="1" applyBorder="1" applyAlignment="1" applyProtection="1">
      <alignment vertical="center" wrapText="1"/>
      <protection locked="0"/>
    </xf>
    <xf numFmtId="4" fontId="4" fillId="0" borderId="10" xfId="58" applyNumberFormat="1" applyFont="1" applyFill="1" applyBorder="1" applyAlignment="1">
      <alignment vertical="center" wrapText="1"/>
    </xf>
    <xf numFmtId="4" fontId="4" fillId="24" borderId="23" xfId="0" applyNumberFormat="1" applyFont="1" applyFill="1" applyBorder="1" applyAlignment="1" applyProtection="1">
      <alignment vertical="center" wrapText="1"/>
      <protection locked="0"/>
    </xf>
    <xf numFmtId="3" fontId="9" fillId="24" borderId="10" xfId="54" applyNumberFormat="1" applyFont="1" applyFill="1" applyBorder="1" applyAlignment="1" applyProtection="1">
      <alignment horizontal="right" vertical="center" wrapText="1"/>
      <protection/>
    </xf>
    <xf numFmtId="4" fontId="9" fillId="24" borderId="10" xfId="54" applyNumberFormat="1" applyFont="1" applyFill="1" applyBorder="1" applyAlignment="1" applyProtection="1">
      <alignment vertical="center" wrapText="1"/>
      <protection/>
    </xf>
    <xf numFmtId="4" fontId="10" fillId="24" borderId="10" xfId="54" applyNumberFormat="1" applyFont="1" applyFill="1" applyBorder="1" applyAlignment="1" applyProtection="1">
      <alignment vertical="center" wrapText="1"/>
      <protection/>
    </xf>
    <xf numFmtId="4" fontId="11" fillId="24" borderId="10" xfId="54" applyNumberFormat="1" applyFont="1" applyFill="1" applyBorder="1" applyAlignment="1" applyProtection="1">
      <alignment vertical="center" wrapText="1"/>
      <protection/>
    </xf>
    <xf numFmtId="4" fontId="4" fillId="0" borderId="10" xfId="51" applyNumberFormat="1" applyFont="1" applyFill="1" applyBorder="1" applyAlignment="1" applyProtection="1">
      <alignment vertical="center" wrapText="1"/>
      <protection/>
    </xf>
    <xf numFmtId="4" fontId="4" fillId="0" borderId="10" xfId="58" applyNumberFormat="1" applyFont="1" applyBorder="1" applyAlignment="1">
      <alignment vertical="center" wrapText="1"/>
    </xf>
    <xf numFmtId="4" fontId="5" fillId="0" borderId="10" xfId="54" applyNumberFormat="1" applyFont="1" applyFill="1" applyBorder="1" applyAlignment="1" applyProtection="1">
      <alignment vertical="center" wrapText="1"/>
      <protection/>
    </xf>
    <xf numFmtId="4" fontId="4" fillId="0" borderId="10" xfId="54" applyNumberFormat="1" applyFont="1" applyFill="1" applyBorder="1" applyAlignment="1" applyProtection="1">
      <alignment vertical="center" wrapText="1"/>
      <protection/>
    </xf>
    <xf numFmtId="3" fontId="4" fillId="0" borderId="10" xfId="54" applyNumberFormat="1" applyFont="1" applyFill="1" applyBorder="1" applyAlignment="1" applyProtection="1">
      <alignment horizontal="right"/>
      <protection/>
    </xf>
    <xf numFmtId="4" fontId="4" fillId="0" borderId="10" xfId="58" applyNumberFormat="1" applyFont="1" applyFill="1" applyBorder="1" applyAlignment="1" applyProtection="1">
      <alignment/>
      <protection/>
    </xf>
    <xf numFmtId="4" fontId="5" fillId="0" borderId="10" xfId="51" applyNumberFormat="1" applyFont="1" applyFill="1" applyBorder="1" applyAlignment="1" applyProtection="1">
      <alignment vertical="center" wrapText="1"/>
      <protection/>
    </xf>
    <xf numFmtId="4" fontId="10" fillId="0" borderId="10" xfId="54" applyNumberFormat="1" applyFont="1" applyFill="1" applyBorder="1" applyAlignment="1" applyProtection="1">
      <alignment vertical="center" wrapText="1"/>
      <protection/>
    </xf>
    <xf numFmtId="4" fontId="8" fillId="0" borderId="10" xfId="51" applyNumberFormat="1" applyFont="1" applyFill="1" applyBorder="1" applyAlignment="1" applyProtection="1">
      <alignment vertical="center" wrapText="1"/>
      <protection/>
    </xf>
    <xf numFmtId="4" fontId="5" fillId="0" borderId="10" xfId="55" applyNumberFormat="1" applyFont="1" applyFill="1" applyBorder="1" applyAlignment="1">
      <alignment vertical="center" wrapText="1"/>
    </xf>
    <xf numFmtId="4" fontId="4" fillId="24" borderId="10" xfId="54" applyNumberFormat="1" applyFont="1" applyFill="1" applyBorder="1" applyAlignment="1" applyProtection="1">
      <alignment vertical="center" wrapText="1"/>
      <protection/>
    </xf>
    <xf numFmtId="4" fontId="4" fillId="0" borderId="10" xfId="0" applyNumberFormat="1" applyFont="1" applyFill="1" applyBorder="1" applyAlignment="1" applyProtection="1">
      <alignment vertical="center" wrapText="1"/>
      <protection locked="0"/>
    </xf>
    <xf numFmtId="4" fontId="5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3" fontId="4" fillId="24" borderId="10" xfId="0" applyNumberFormat="1" applyFont="1" applyFill="1" applyBorder="1" applyAlignment="1">
      <alignment horizontal="right" vertical="center" wrapText="1"/>
    </xf>
    <xf numFmtId="4" fontId="5" fillId="0" borderId="10" xfId="58" applyNumberFormat="1" applyFont="1" applyFill="1" applyBorder="1" applyAlignment="1">
      <alignment vertical="center" wrapText="1"/>
    </xf>
    <xf numFmtId="4" fontId="11" fillId="0" borderId="10" xfId="54" applyNumberFormat="1" applyFont="1" applyFill="1" applyBorder="1" applyAlignment="1" applyProtection="1">
      <alignment vertical="center" wrapText="1"/>
      <protection/>
    </xf>
    <xf numFmtId="4" fontId="9" fillId="0" borderId="10" xfId="54" applyNumberFormat="1" applyFont="1" applyFill="1" applyBorder="1" applyAlignment="1" applyProtection="1">
      <alignment vertical="center" wrapText="1"/>
      <protection/>
    </xf>
    <xf numFmtId="4" fontId="4" fillId="0" borderId="10" xfId="55" applyNumberFormat="1" applyFont="1" applyBorder="1" applyAlignment="1">
      <alignment vertical="center" wrapText="1"/>
    </xf>
    <xf numFmtId="1" fontId="23" fillId="0" borderId="0" xfId="0" applyNumberFormat="1" applyFont="1" applyAlignment="1">
      <alignment/>
    </xf>
    <xf numFmtId="0" fontId="23" fillId="0" borderId="0" xfId="0" applyFont="1" applyAlignment="1">
      <alignment/>
    </xf>
    <xf numFmtId="4" fontId="5" fillId="0" borderId="10" xfId="0" applyNumberFormat="1" applyFont="1" applyFill="1" applyBorder="1" applyAlignment="1" applyProtection="1">
      <alignment vertical="center" wrapText="1"/>
      <protection locked="0"/>
    </xf>
    <xf numFmtId="4" fontId="4" fillId="0" borderId="10" xfId="55" applyNumberFormat="1" applyFont="1" applyFill="1" applyBorder="1" applyAlignment="1">
      <alignment vertical="center" wrapText="1"/>
    </xf>
    <xf numFmtId="3" fontId="5" fillId="0" borderId="14" xfId="54" applyNumberFormat="1" applyFont="1" applyFill="1" applyBorder="1" applyAlignment="1" applyProtection="1">
      <alignment horizontal="right" vertical="center" wrapText="1"/>
      <protection/>
    </xf>
    <xf numFmtId="4" fontId="5" fillId="0" borderId="14" xfId="54" applyNumberFormat="1" applyFont="1" applyFill="1" applyBorder="1" applyAlignment="1" applyProtection="1">
      <alignment vertical="center" wrapText="1"/>
      <protection/>
    </xf>
    <xf numFmtId="4" fontId="5" fillId="24" borderId="14" xfId="0" applyNumberFormat="1" applyFont="1" applyFill="1" applyBorder="1" applyAlignment="1" applyProtection="1">
      <alignment vertical="center" wrapText="1"/>
      <protection locked="0"/>
    </xf>
    <xf numFmtId="4" fontId="4" fillId="0" borderId="14" xfId="58" applyNumberFormat="1" applyFont="1" applyFill="1" applyBorder="1" applyAlignment="1">
      <alignment vertical="center" wrapText="1"/>
    </xf>
    <xf numFmtId="4" fontId="5" fillId="24" borderId="24" xfId="0" applyNumberFormat="1" applyFont="1" applyFill="1" applyBorder="1" applyAlignment="1" applyProtection="1">
      <alignment vertical="center" wrapText="1"/>
      <protection locked="0"/>
    </xf>
    <xf numFmtId="2" fontId="5" fillId="0" borderId="0" xfId="54" applyNumberFormat="1" applyFont="1" applyFill="1" applyBorder="1" applyAlignment="1" applyProtection="1">
      <alignment horizontal="right" vertical="center" wrapText="1"/>
      <protection/>
    </xf>
    <xf numFmtId="4" fontId="5" fillId="0" borderId="0" xfId="54" applyNumberFormat="1" applyFont="1" applyFill="1" applyBorder="1" applyAlignment="1" applyProtection="1">
      <alignment horizontal="right" vertical="center" wrapText="1"/>
      <protection/>
    </xf>
    <xf numFmtId="167" fontId="5" fillId="0" borderId="0" xfId="58" applyFont="1" applyFill="1" applyBorder="1" applyAlignment="1">
      <alignment horizontal="right" vertical="center" wrapText="1"/>
    </xf>
    <xf numFmtId="43" fontId="35" fillId="0" borderId="0" xfId="0" applyNumberFormat="1" applyFont="1" applyFill="1" applyAlignment="1">
      <alignment horizontal="center" vertical="center" wrapText="1"/>
    </xf>
    <xf numFmtId="167" fontId="55" fillId="0" borderId="0" xfId="58" applyFont="1" applyFill="1" applyBorder="1" applyAlignment="1">
      <alignment horizontal="right" vertical="center" wrapText="1"/>
    </xf>
    <xf numFmtId="167" fontId="28" fillId="0" borderId="0" xfId="58" applyFont="1" applyFill="1" applyBorder="1" applyAlignment="1">
      <alignment horizontal="right" vertical="center" wrapText="1"/>
    </xf>
    <xf numFmtId="1" fontId="4" fillId="24" borderId="16" xfId="63" applyNumberFormat="1" applyFont="1" applyFill="1" applyBorder="1" applyAlignment="1">
      <alignment horizontal="right"/>
    </xf>
    <xf numFmtId="4" fontId="28" fillId="0" borderId="16" xfId="58" applyNumberFormat="1" applyFont="1" applyFill="1" applyBorder="1" applyAlignment="1">
      <alignment horizontal="right" vertical="center" wrapText="1"/>
    </xf>
    <xf numFmtId="1" fontId="4" fillId="24" borderId="10" xfId="63" applyNumberFormat="1" applyFont="1" applyFill="1" applyBorder="1" applyAlignment="1">
      <alignment horizontal="right"/>
    </xf>
    <xf numFmtId="4" fontId="5" fillId="0" borderId="10" xfId="58" applyNumberFormat="1" applyFont="1" applyFill="1" applyBorder="1" applyAlignment="1">
      <alignment horizontal="right" vertical="center" wrapText="1"/>
    </xf>
    <xf numFmtId="4" fontId="28" fillId="0" borderId="10" xfId="58" applyNumberFormat="1" applyFont="1" applyFill="1" applyBorder="1" applyAlignment="1">
      <alignment horizontal="right" vertical="center" wrapText="1"/>
    </xf>
    <xf numFmtId="4" fontId="4" fillId="0" borderId="10" xfId="58" applyNumberFormat="1" applyFont="1" applyFill="1" applyBorder="1" applyAlignment="1">
      <alignment horizontal="right"/>
    </xf>
    <xf numFmtId="4" fontId="4" fillId="0" borderId="10" xfId="61" applyNumberFormat="1" applyFont="1" applyFill="1" applyBorder="1" applyAlignment="1">
      <alignment horizontal="right"/>
    </xf>
    <xf numFmtId="4" fontId="4" fillId="24" borderId="10" xfId="54" applyNumberFormat="1" applyFont="1" applyFill="1" applyBorder="1" applyAlignment="1" applyProtection="1">
      <alignment horizontal="right"/>
      <protection/>
    </xf>
    <xf numFmtId="1" fontId="4" fillId="24" borderId="10" xfId="54" applyNumberFormat="1" applyFont="1" applyFill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" fontId="4" fillId="24" borderId="10" xfId="54" applyNumberFormat="1" applyFont="1" applyFill="1" applyBorder="1" applyAlignment="1" applyProtection="1">
      <alignment horizontal="right" vertical="center"/>
      <protection/>
    </xf>
    <xf numFmtId="4" fontId="4" fillId="24" borderId="10" xfId="54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 locked="0"/>
    </xf>
    <xf numFmtId="4" fontId="4" fillId="0" borderId="10" xfId="58" applyNumberFormat="1" applyFont="1" applyFill="1" applyBorder="1" applyAlignment="1">
      <alignment horizontal="right" vertical="center"/>
    </xf>
    <xf numFmtId="1" fontId="8" fillId="24" borderId="10" xfId="54" applyNumberFormat="1" applyFont="1" applyFill="1" applyBorder="1" applyAlignment="1" applyProtection="1">
      <alignment horizontal="right" vertical="center" wrapText="1"/>
      <protection/>
    </xf>
    <xf numFmtId="4" fontId="10" fillId="24" borderId="10" xfId="54" applyNumberFormat="1" applyFont="1" applyFill="1" applyBorder="1" applyAlignment="1" applyProtection="1">
      <alignment horizontal="right"/>
      <protection/>
    </xf>
    <xf numFmtId="1" fontId="5" fillId="0" borderId="10" xfId="54" applyNumberFormat="1" applyFont="1" applyFill="1" applyBorder="1" applyAlignment="1" applyProtection="1">
      <alignment horizontal="right"/>
      <protection/>
    </xf>
    <xf numFmtId="4" fontId="5" fillId="0" borderId="10" xfId="54" applyNumberFormat="1" applyFont="1" applyFill="1" applyBorder="1" applyAlignment="1" applyProtection="1">
      <alignment horizontal="right"/>
      <protection/>
    </xf>
    <xf numFmtId="4" fontId="4" fillId="0" borderId="10" xfId="58" applyNumberFormat="1" applyFont="1" applyBorder="1" applyAlignment="1">
      <alignment horizontal="right"/>
    </xf>
    <xf numFmtId="1" fontId="4" fillId="0" borderId="10" xfId="54" applyNumberFormat="1" applyFont="1" applyFill="1" applyBorder="1" applyAlignment="1" applyProtection="1">
      <alignment horizontal="right"/>
      <protection/>
    </xf>
    <xf numFmtId="4" fontId="4" fillId="0" borderId="10" xfId="54" applyNumberFormat="1" applyFont="1" applyFill="1" applyBorder="1" applyAlignment="1" applyProtection="1">
      <alignment horizontal="right"/>
      <protection/>
    </xf>
    <xf numFmtId="1" fontId="4" fillId="0" borderId="14" xfId="54" applyNumberFormat="1" applyFont="1" applyFill="1" applyBorder="1" applyAlignment="1" applyProtection="1">
      <alignment horizontal="right"/>
      <protection/>
    </xf>
    <xf numFmtId="4" fontId="4" fillId="0" borderId="14" xfId="54" applyNumberFormat="1" applyFont="1" applyFill="1" applyBorder="1" applyAlignment="1" applyProtection="1">
      <alignment horizontal="right"/>
      <protection/>
    </xf>
    <xf numFmtId="4" fontId="4" fillId="0" borderId="14" xfId="58" applyNumberFormat="1" applyFont="1" applyFill="1" applyBorder="1" applyAlignment="1">
      <alignment horizontal="right"/>
    </xf>
    <xf numFmtId="4" fontId="4" fillId="0" borderId="0" xfId="58" applyNumberFormat="1" applyFont="1" applyBorder="1" applyAlignment="1">
      <alignment horizontal="center" vertical="center" wrapText="1"/>
    </xf>
    <xf numFmtId="167" fontId="4" fillId="0" borderId="0" xfId="58" applyFont="1" applyFill="1" applyBorder="1" applyAlignment="1">
      <alignment horizontal="center" vertical="center" wrapText="1"/>
    </xf>
    <xf numFmtId="167" fontId="4" fillId="0" borderId="0" xfId="58" applyFont="1" applyBorder="1" applyAlignment="1">
      <alignment horizontal="center" vertical="center" wrapText="1"/>
    </xf>
    <xf numFmtId="170" fontId="19" fillId="22" borderId="18" xfId="58" applyNumberFormat="1" applyFont="1" applyFill="1" applyBorder="1" applyAlignment="1">
      <alignment horizontal="center" vertical="center" wrapText="1"/>
    </xf>
    <xf numFmtId="4" fontId="23" fillId="0" borderId="0" xfId="58" applyNumberFormat="1" applyFont="1" applyBorder="1" applyAlignment="1">
      <alignment horizontal="center" vertical="center" wrapText="1"/>
    </xf>
    <xf numFmtId="167" fontId="23" fillId="0" borderId="0" xfId="58" applyFont="1" applyFill="1" applyBorder="1" applyAlignment="1">
      <alignment horizontal="center" vertical="center" wrapText="1"/>
    </xf>
    <xf numFmtId="167" fontId="23" fillId="0" borderId="0" xfId="58" applyFont="1" applyBorder="1" applyAlignment="1">
      <alignment horizontal="center" vertical="center" wrapText="1"/>
    </xf>
    <xf numFmtId="4" fontId="23" fillId="0" borderId="0" xfId="58" applyNumberFormat="1" applyFont="1" applyBorder="1" applyAlignment="1">
      <alignment horizontal="center"/>
    </xf>
    <xf numFmtId="4" fontId="23" fillId="0" borderId="0" xfId="0" applyNumberFormat="1" applyFont="1" applyBorder="1" applyAlignment="1">
      <alignment horizontal="center"/>
    </xf>
    <xf numFmtId="167" fontId="23" fillId="0" borderId="0" xfId="58" applyFont="1" applyFill="1" applyBorder="1" applyAlignment="1">
      <alignment/>
    </xf>
    <xf numFmtId="167" fontId="23" fillId="0" borderId="0" xfId="58" applyFont="1" applyBorder="1" applyAlignment="1">
      <alignment/>
    </xf>
    <xf numFmtId="0" fontId="23" fillId="0" borderId="10" xfId="0" applyFont="1" applyFill="1" applyBorder="1" applyAlignment="1" applyProtection="1">
      <alignment horizontal="center"/>
      <protection locked="0"/>
    </xf>
    <xf numFmtId="1" fontId="23" fillId="0" borderId="10" xfId="0" applyNumberFormat="1" applyFont="1" applyFill="1" applyBorder="1" applyAlignment="1" applyProtection="1">
      <alignment horizontal="center"/>
      <protection locked="0"/>
    </xf>
    <xf numFmtId="170" fontId="23" fillId="0" borderId="10" xfId="0" applyNumberFormat="1" applyFont="1" applyFill="1" applyBorder="1" applyAlignment="1" applyProtection="1">
      <alignment horizontal="center"/>
      <protection locked="0"/>
    </xf>
    <xf numFmtId="0" fontId="0" fillId="11" borderId="10" xfId="0" applyFont="1" applyFill="1" applyBorder="1" applyAlignment="1">
      <alignment horizontal="center" vertical="center" wrapText="1"/>
    </xf>
    <xf numFmtId="0" fontId="19" fillId="22" borderId="31" xfId="0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Border="1" applyAlignment="1">
      <alignment horizontal="center"/>
    </xf>
    <xf numFmtId="0" fontId="23" fillId="0" borderId="47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left" vertical="center" wrapText="1"/>
    </xf>
    <xf numFmtId="180" fontId="23" fillId="0" borderId="48" xfId="59" applyNumberFormat="1" applyFont="1" applyFill="1" applyBorder="1" applyAlignment="1" applyProtection="1">
      <alignment horizontal="right" vertical="center" wrapText="1"/>
      <protection/>
    </xf>
    <xf numFmtId="0" fontId="4" fillId="11" borderId="11" xfId="0" applyFont="1" applyFill="1" applyBorder="1" applyAlignment="1" applyProtection="1">
      <alignment horizontal="center" vertical="center" wrapText="1"/>
      <protection locked="0"/>
    </xf>
    <xf numFmtId="0" fontId="4" fillId="11" borderId="10" xfId="0" applyFont="1" applyFill="1" applyBorder="1" applyAlignment="1" applyProtection="1">
      <alignment horizontal="center" vertical="center" wrapText="1"/>
      <protection locked="0"/>
    </xf>
    <xf numFmtId="0" fontId="4" fillId="11" borderId="10" xfId="0" applyFont="1" applyFill="1" applyBorder="1" applyAlignment="1" applyProtection="1">
      <alignment horizontal="left" vertical="center" wrapText="1"/>
      <protection locked="0"/>
    </xf>
    <xf numFmtId="3" fontId="4" fillId="11" borderId="10" xfId="51" applyNumberFormat="1" applyFont="1" applyFill="1" applyBorder="1" applyAlignment="1" applyProtection="1">
      <alignment horizontal="right" vertical="center" wrapText="1"/>
      <protection/>
    </xf>
    <xf numFmtId="4" fontId="4" fillId="11" borderId="10" xfId="51" applyNumberFormat="1" applyFont="1" applyFill="1" applyBorder="1" applyAlignment="1" applyProtection="1">
      <alignment horizontal="right" vertical="center" wrapText="1"/>
      <protection/>
    </xf>
    <xf numFmtId="4" fontId="4" fillId="11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11" borderId="10" xfId="58" applyNumberFormat="1" applyFont="1" applyFill="1" applyBorder="1" applyAlignment="1">
      <alignment horizontal="right" vertical="center" wrapText="1"/>
    </xf>
    <xf numFmtId="4" fontId="4" fillId="11" borderId="23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9" xfId="56" applyNumberFormat="1" applyFont="1" applyFill="1" applyBorder="1" applyAlignment="1">
      <alignment horizontal="center" vertical="center" wrapText="1"/>
    </xf>
    <xf numFmtId="0" fontId="17" fillId="22" borderId="49" xfId="0" applyFont="1" applyFill="1" applyBorder="1" applyAlignment="1" applyProtection="1" quotePrefix="1">
      <alignment horizontal="center"/>
      <protection/>
    </xf>
    <xf numFmtId="0" fontId="17" fillId="22" borderId="31" xfId="0" applyFont="1" applyFill="1" applyBorder="1" applyAlignment="1" applyProtection="1" quotePrefix="1">
      <alignment horizontal="center"/>
      <protection/>
    </xf>
    <xf numFmtId="0" fontId="17" fillId="22" borderId="46" xfId="0" applyFont="1" applyFill="1" applyBorder="1" applyAlignment="1" applyProtection="1" quotePrefix="1">
      <alignment horizontal="center"/>
      <protection/>
    </xf>
    <xf numFmtId="0" fontId="19" fillId="22" borderId="49" xfId="0" applyFont="1" applyFill="1" applyBorder="1" applyAlignment="1" applyProtection="1">
      <alignment horizontal="center" vertical="center" wrapText="1"/>
      <protection locked="0"/>
    </xf>
    <xf numFmtId="0" fontId="22" fillId="22" borderId="32" xfId="0" applyFont="1" applyFill="1" applyBorder="1" applyAlignment="1" applyProtection="1">
      <alignment horizontal="center" vertical="center" wrapText="1"/>
      <protection locked="0"/>
    </xf>
    <xf numFmtId="0" fontId="22" fillId="22" borderId="50" xfId="0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Border="1" applyAlignment="1">
      <alignment horizontal="left"/>
    </xf>
    <xf numFmtId="0" fontId="22" fillId="22" borderId="46" xfId="0" applyFont="1" applyFill="1" applyBorder="1" applyAlignment="1" applyProtection="1">
      <alignment horizontal="center" vertical="center" wrapText="1"/>
      <protection locked="0"/>
    </xf>
    <xf numFmtId="3" fontId="5" fillId="0" borderId="21" xfId="56" applyNumberFormat="1" applyFont="1" applyFill="1" applyBorder="1" applyAlignment="1">
      <alignment horizontal="center" vertical="center" wrapText="1"/>
    </xf>
    <xf numFmtId="3" fontId="5" fillId="0" borderId="28" xfId="56" applyNumberFormat="1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4" fillId="5" borderId="10" xfId="0" applyFont="1" applyFill="1" applyBorder="1" applyAlignment="1" applyProtection="1">
      <alignment horizontal="center" vertical="center" wrapText="1"/>
      <protection locked="0"/>
    </xf>
    <xf numFmtId="0" fontId="4" fillId="5" borderId="10" xfId="0" applyFont="1" applyFill="1" applyBorder="1" applyAlignment="1" applyProtection="1">
      <alignment horizontal="left" vertical="center" wrapText="1"/>
      <protection locked="0"/>
    </xf>
    <xf numFmtId="3" fontId="4" fillId="5" borderId="10" xfId="51" applyNumberFormat="1" applyFont="1" applyFill="1" applyBorder="1" applyAlignment="1" applyProtection="1">
      <alignment horizontal="right" vertical="center" wrapText="1"/>
      <protection/>
    </xf>
    <xf numFmtId="4" fontId="4" fillId="5" borderId="10" xfId="51" applyNumberFormat="1" applyFont="1" applyFill="1" applyBorder="1" applyAlignment="1" applyProtection="1">
      <alignment horizontal="right" vertical="center" wrapText="1"/>
      <protection/>
    </xf>
    <xf numFmtId="4" fontId="4" fillId="5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5" borderId="10" xfId="58" applyNumberFormat="1" applyFont="1" applyFill="1" applyBorder="1" applyAlignment="1">
      <alignment horizontal="right" vertical="center" wrapText="1"/>
    </xf>
    <xf numFmtId="4" fontId="4" fillId="5" borderId="23" xfId="0" applyNumberFormat="1" applyFont="1" applyFill="1" applyBorder="1" applyAlignment="1" applyProtection="1">
      <alignment horizontal="right" vertical="center" wrapText="1"/>
      <protection locked="0"/>
    </xf>
    <xf numFmtId="0" fontId="4" fillId="5" borderId="10" xfId="0" applyFont="1" applyFill="1" applyBorder="1" applyAlignment="1">
      <alignment horizontal="left" vertical="center" wrapText="1"/>
    </xf>
    <xf numFmtId="3" fontId="4" fillId="5" borderId="10" xfId="0" applyNumberFormat="1" applyFont="1" applyFill="1" applyBorder="1" applyAlignment="1">
      <alignment horizontal="right" vertical="center" wrapText="1"/>
    </xf>
    <xf numFmtId="4" fontId="4" fillId="5" borderId="10" xfId="0" applyNumberFormat="1" applyFont="1" applyFill="1" applyBorder="1" applyAlignment="1">
      <alignment horizontal="right" vertical="center" wrapText="1"/>
    </xf>
    <xf numFmtId="0" fontId="4" fillId="5" borderId="10" xfId="0" applyFont="1" applyFill="1" applyBorder="1" applyAlignment="1">
      <alignment horizontal="center" vertical="center" wrapText="1"/>
    </xf>
    <xf numFmtId="4" fontId="4" fillId="5" borderId="10" xfId="54" applyNumberFormat="1" applyFont="1" applyFill="1" applyBorder="1" applyAlignment="1" applyProtection="1">
      <alignment horizontal="right" vertical="center" wrapText="1"/>
      <protection/>
    </xf>
    <xf numFmtId="3" fontId="8" fillId="5" borderId="10" xfId="54" applyNumberFormat="1" applyFont="1" applyFill="1" applyBorder="1" applyAlignment="1" applyProtection="1">
      <alignment horizontal="right" vertical="center" wrapText="1"/>
      <protection/>
    </xf>
    <xf numFmtId="4" fontId="8" fillId="5" borderId="10" xfId="54" applyNumberFormat="1" applyFont="1" applyFill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left" vertical="top"/>
      <protection/>
    </xf>
    <xf numFmtId="3" fontId="5" fillId="0" borderId="0" xfId="0" applyNumberFormat="1" applyFont="1" applyBorder="1" applyAlignment="1" applyProtection="1">
      <alignment horizontal="left"/>
      <protection/>
    </xf>
    <xf numFmtId="43" fontId="5" fillId="0" borderId="0" xfId="57" applyFont="1" applyBorder="1" applyAlignment="1" applyProtection="1">
      <alignment/>
      <protection/>
    </xf>
    <xf numFmtId="0" fontId="19" fillId="22" borderId="49" xfId="0" applyFont="1" applyFill="1" applyBorder="1" applyAlignment="1">
      <alignment horizontal="center" vertical="center" wrapText="1"/>
    </xf>
    <xf numFmtId="0" fontId="19" fillId="22" borderId="31" xfId="0" applyFont="1" applyFill="1" applyBorder="1" applyAlignment="1">
      <alignment horizontal="center" vertical="center" wrapText="1"/>
    </xf>
    <xf numFmtId="0" fontId="19" fillId="22" borderId="46" xfId="0" applyFont="1" applyFill="1" applyBorder="1" applyAlignment="1">
      <alignment horizontal="center" vertical="center" wrapText="1"/>
    </xf>
    <xf numFmtId="0" fontId="22" fillId="22" borderId="49" xfId="0" applyFont="1" applyFill="1" applyBorder="1" applyAlignment="1" applyProtection="1">
      <alignment horizontal="center" vertical="center" wrapText="1"/>
      <protection locked="0"/>
    </xf>
    <xf numFmtId="0" fontId="22" fillId="22" borderId="31" xfId="0" applyFont="1" applyFill="1" applyBorder="1" applyAlignment="1" applyProtection="1">
      <alignment horizontal="center" vertical="center" wrapText="1"/>
      <protection locked="0"/>
    </xf>
    <xf numFmtId="0" fontId="21" fillId="22" borderId="49" xfId="0" applyFont="1" applyFill="1" applyBorder="1" applyAlignment="1" applyProtection="1" quotePrefix="1">
      <alignment horizontal="center" vertical="center"/>
      <protection/>
    </xf>
    <xf numFmtId="0" fontId="21" fillId="22" borderId="31" xfId="0" applyFont="1" applyFill="1" applyBorder="1" applyAlignment="1" applyProtection="1" quotePrefix="1">
      <alignment horizontal="center" vertical="center"/>
      <protection/>
    </xf>
    <xf numFmtId="0" fontId="21" fillId="22" borderId="46" xfId="0" applyFont="1" applyFill="1" applyBorder="1" applyAlignment="1" applyProtection="1" quotePrefix="1">
      <alignment horizontal="center" vertical="center"/>
      <protection/>
    </xf>
    <xf numFmtId="0" fontId="17" fillId="0" borderId="12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 quotePrefix="1">
      <alignment horizontal="center"/>
      <protection/>
    </xf>
    <xf numFmtId="3" fontId="5" fillId="0" borderId="0" xfId="0" applyNumberFormat="1" applyFont="1" applyBorder="1" applyAlignment="1">
      <alignment horizontal="left"/>
    </xf>
    <xf numFmtId="43" fontId="5" fillId="0" borderId="0" xfId="57" applyFont="1" applyBorder="1" applyAlignment="1">
      <alignment/>
    </xf>
    <xf numFmtId="0" fontId="5" fillId="0" borderId="44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 quotePrefix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167" fontId="5" fillId="0" borderId="0" xfId="48" applyFont="1" applyBorder="1" applyAlignment="1" applyProtection="1">
      <alignment/>
      <protection/>
    </xf>
    <xf numFmtId="3" fontId="4" fillId="0" borderId="20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7" fontId="5" fillId="0" borderId="0" xfId="48" applyFont="1" applyBorder="1" applyAlignment="1">
      <alignment/>
    </xf>
    <xf numFmtId="0" fontId="22" fillId="22" borderId="51" xfId="0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Border="1" applyAlignment="1">
      <alignment horizontal="center"/>
    </xf>
    <xf numFmtId="167" fontId="5" fillId="0" borderId="0" xfId="48" applyFont="1" applyBorder="1" applyAlignment="1">
      <alignment horizontal="center"/>
    </xf>
    <xf numFmtId="3" fontId="5" fillId="0" borderId="0" xfId="0" applyNumberFormat="1" applyFont="1" applyBorder="1" applyAlignment="1" applyProtection="1">
      <alignment horizontal="center"/>
      <protection/>
    </xf>
    <xf numFmtId="167" fontId="5" fillId="0" borderId="0" xfId="48" applyFont="1" applyBorder="1" applyAlignment="1" applyProtection="1">
      <alignment horizontal="center"/>
      <protection/>
    </xf>
    <xf numFmtId="0" fontId="19" fillId="22" borderId="51" xfId="0" applyFont="1" applyFill="1" applyBorder="1" applyAlignment="1">
      <alignment horizontal="center" vertical="center" wrapText="1"/>
    </xf>
    <xf numFmtId="0" fontId="19" fillId="22" borderId="32" xfId="0" applyFont="1" applyFill="1" applyBorder="1" applyAlignment="1">
      <alignment horizontal="center" vertical="center" wrapText="1"/>
    </xf>
    <xf numFmtId="0" fontId="19" fillId="22" borderId="50" xfId="0" applyFont="1" applyFill="1" applyBorder="1" applyAlignment="1">
      <alignment horizontal="center" vertical="center" wrapText="1"/>
    </xf>
    <xf numFmtId="0" fontId="22" fillId="22" borderId="1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 quotePrefix="1">
      <alignment horizontal="left" vertical="center"/>
      <protection/>
    </xf>
    <xf numFmtId="0" fontId="33" fillId="22" borderId="43" xfId="0" applyFont="1" applyFill="1" applyBorder="1" applyAlignment="1" applyProtection="1" quotePrefix="1">
      <alignment horizontal="center" vertical="center"/>
      <protection/>
    </xf>
    <xf numFmtId="0" fontId="33" fillId="22" borderId="34" xfId="0" applyFont="1" applyFill="1" applyBorder="1" applyAlignment="1" applyProtection="1" quotePrefix="1">
      <alignment horizontal="center" vertical="center"/>
      <protection/>
    </xf>
    <xf numFmtId="0" fontId="33" fillId="22" borderId="42" xfId="0" applyFont="1" applyFill="1" applyBorder="1" applyAlignment="1" applyProtection="1" quotePrefix="1">
      <alignment horizontal="center" vertical="center"/>
      <protection/>
    </xf>
    <xf numFmtId="0" fontId="56" fillId="0" borderId="0" xfId="0" applyFont="1" applyBorder="1" applyAlignment="1" applyProtection="1">
      <alignment horizontal="center"/>
      <protection/>
    </xf>
    <xf numFmtId="0" fontId="56" fillId="0" borderId="0" xfId="0" applyFont="1" applyBorder="1" applyAlignment="1" applyProtection="1" quotePrefix="1">
      <alignment horizontal="center"/>
      <protection/>
    </xf>
    <xf numFmtId="0" fontId="19" fillId="22" borderId="18" xfId="0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7" fillId="0" borderId="46" xfId="0" applyFont="1" applyBorder="1" applyAlignment="1">
      <alignment horizontal="center" vertical="center" wrapText="1"/>
    </xf>
    <xf numFmtId="0" fontId="5" fillId="0" borderId="26" xfId="0" applyFont="1" applyBorder="1" applyAlignment="1" applyProtection="1">
      <alignment horizontal="left" vertical="top"/>
      <protection/>
    </xf>
    <xf numFmtId="0" fontId="5" fillId="0" borderId="26" xfId="0" applyFont="1" applyBorder="1" applyAlignment="1">
      <alignment horizontal="left"/>
    </xf>
    <xf numFmtId="0" fontId="17" fillId="0" borderId="26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 quotePrefix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/>
      <protection/>
    </xf>
    <xf numFmtId="167" fontId="5" fillId="0" borderId="21" xfId="48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21" fillId="22" borderId="49" xfId="0" applyFont="1" applyFill="1" applyBorder="1" applyAlignment="1" applyProtection="1" quotePrefix="1">
      <alignment horizontal="center"/>
      <protection/>
    </xf>
    <xf numFmtId="0" fontId="21" fillId="22" borderId="31" xfId="0" applyFont="1" applyFill="1" applyBorder="1" applyAlignment="1" applyProtection="1" quotePrefix="1">
      <alignment horizontal="center"/>
      <protection/>
    </xf>
    <xf numFmtId="0" fontId="21" fillId="22" borderId="46" xfId="0" applyFont="1" applyFill="1" applyBorder="1" applyAlignment="1" applyProtection="1" quotePrefix="1">
      <alignment horizontal="center"/>
      <protection/>
    </xf>
    <xf numFmtId="0" fontId="22" fillId="0" borderId="31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7" fillId="0" borderId="35" xfId="0" applyFont="1" applyBorder="1" applyAlignment="1" applyProtection="1">
      <alignment horizontal="center"/>
      <protection/>
    </xf>
    <xf numFmtId="0" fontId="17" fillId="0" borderId="25" xfId="0" applyFont="1" applyBorder="1" applyAlignment="1" applyProtection="1" quotePrefix="1">
      <alignment horizont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/>
      <protection/>
    </xf>
    <xf numFmtId="0" fontId="5" fillId="0" borderId="20" xfId="0" applyFont="1" applyBorder="1" applyAlignment="1" applyProtection="1">
      <alignment horizontal="left"/>
      <protection/>
    </xf>
    <xf numFmtId="0" fontId="82" fillId="0" borderId="0" xfId="0" applyFont="1" applyAlignment="1">
      <alignment horizontal="center" vertic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Hoja1" xfId="50"/>
    <cellStyle name="Millares [0]_Hoja1_1" xfId="51"/>
    <cellStyle name="Millares [0]_PRESUPUESTO CPYA 2007 CON REGIONES" xfId="52"/>
    <cellStyle name="Millares [0]_PROGR 19 (enviado por DNFA)" xfId="53"/>
    <cellStyle name="Millares [0]_PROGR 19 (enviado por DNFA)_PROGR 19 (CONSOLIDADO por DNFA)" xfId="54"/>
    <cellStyle name="Millares_Hoja1_1" xfId="55"/>
    <cellStyle name="Millares_PRESUPUESTO CPYA 2007 CON REGIONES" xfId="56"/>
    <cellStyle name="Millares_PROGR 19 (enviado por DNFA)" xfId="57"/>
    <cellStyle name="Millares_PROGR 19 (enviado por DNFA)_PROGR 19 (CONSOLIDADO por DNFA)" xfId="58"/>
    <cellStyle name="Currency" xfId="59"/>
    <cellStyle name="Currency [0]" xfId="60"/>
    <cellStyle name="Moneda [0]_Hoja1_1" xfId="61"/>
    <cellStyle name="Moneda [0]_PROGR 19 (enviado por DNFA)" xfId="62"/>
    <cellStyle name="Moneda [0]_PROGR 19 (enviado por DNFA)_PROGR 19 (CONSOLIDADO por DNFA)" xfId="63"/>
    <cellStyle name="Neutral" xfId="64"/>
    <cellStyle name="Normal 2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7"/>
  <sheetViews>
    <sheetView workbookViewId="0" topLeftCell="B179">
      <selection activeCell="A5" sqref="A5:J5"/>
    </sheetView>
  </sheetViews>
  <sheetFormatPr defaultColWidth="11.421875" defaultRowHeight="12.75"/>
  <cols>
    <col min="1" max="1" width="12.7109375" style="342" customWidth="1"/>
    <col min="2" max="2" width="13.57421875" style="343" customWidth="1"/>
    <col min="3" max="3" width="55.421875" style="342" customWidth="1"/>
    <col min="4" max="4" width="15.8515625" style="1071" customWidth="1"/>
    <col min="5" max="5" width="16.57421875" style="1072" customWidth="1"/>
    <col min="6" max="6" width="26.421875" style="1071" customWidth="1"/>
    <col min="7" max="7" width="26.57421875" style="1073" customWidth="1"/>
    <col min="8" max="8" width="27.7109375" style="1073" customWidth="1"/>
    <col min="9" max="9" width="28.140625" style="1074" customWidth="1"/>
    <col min="10" max="10" width="30.28125" style="1074" customWidth="1"/>
    <col min="11" max="11" width="14.421875" style="328" bestFit="1" customWidth="1"/>
    <col min="12" max="13" width="13.28125" style="342" bestFit="1" customWidth="1"/>
    <col min="14" max="16384" width="11.421875" style="342" customWidth="1"/>
  </cols>
  <sheetData>
    <row r="1" spans="1:10" s="325" customFormat="1" ht="12.75" customHeight="1">
      <c r="A1" s="982" t="s">
        <v>980</v>
      </c>
      <c r="B1" s="983"/>
      <c r="C1" s="983"/>
      <c r="D1" s="984"/>
      <c r="E1" s="99"/>
      <c r="F1" s="100"/>
      <c r="G1" s="985"/>
      <c r="H1" s="985"/>
      <c r="I1" s="986"/>
      <c r="J1" s="986"/>
    </row>
    <row r="2" spans="1:10" s="325" customFormat="1" ht="12.75" customHeight="1">
      <c r="A2" s="987" t="s">
        <v>981</v>
      </c>
      <c r="B2" s="988"/>
      <c r="C2" s="988"/>
      <c r="D2" s="984"/>
      <c r="E2" s="3"/>
      <c r="F2" s="12"/>
      <c r="G2" s="989"/>
      <c r="H2" s="989"/>
      <c r="I2" s="990"/>
      <c r="J2" s="990"/>
    </row>
    <row r="3" spans="1:10" s="325" customFormat="1" ht="12.75" customHeight="1" thickBot="1">
      <c r="A3" s="991" t="s">
        <v>982</v>
      </c>
      <c r="B3" s="992"/>
      <c r="C3" s="992"/>
      <c r="D3" s="993"/>
      <c r="E3" s="994"/>
      <c r="F3" s="994"/>
      <c r="G3" s="989"/>
      <c r="H3" s="989"/>
      <c r="I3" s="990"/>
      <c r="J3" s="990"/>
    </row>
    <row r="4" spans="1:10" s="325" customFormat="1" ht="27" customHeight="1" thickBot="1">
      <c r="A4" s="1274" t="s">
        <v>133</v>
      </c>
      <c r="B4" s="1275"/>
      <c r="C4" s="1275"/>
      <c r="D4" s="1275"/>
      <c r="E4" s="1275"/>
      <c r="F4" s="1275"/>
      <c r="G4" s="1275"/>
      <c r="H4" s="1275"/>
      <c r="I4" s="1275"/>
      <c r="J4" s="1276"/>
    </row>
    <row r="5" spans="1:10" s="325" customFormat="1" ht="28.5" customHeight="1">
      <c r="A5" s="1277" t="s">
        <v>971</v>
      </c>
      <c r="B5" s="1278"/>
      <c r="C5" s="1278"/>
      <c r="D5" s="1278"/>
      <c r="E5" s="1278"/>
      <c r="F5" s="1278"/>
      <c r="G5" s="1278"/>
      <c r="H5" s="1278"/>
      <c r="I5" s="1278"/>
      <c r="J5" s="1278"/>
    </row>
    <row r="6" spans="1:10" s="325" customFormat="1" ht="12.75" customHeight="1">
      <c r="A6" s="18" t="s">
        <v>933</v>
      </c>
      <c r="B6" s="11"/>
      <c r="C6" s="10"/>
      <c r="D6" s="995"/>
      <c r="E6" s="1279"/>
      <c r="F6" s="1279"/>
      <c r="G6" s="989"/>
      <c r="H6" s="989"/>
      <c r="I6" s="1280" t="s">
        <v>134</v>
      </c>
      <c r="J6" s="1280"/>
    </row>
    <row r="7" spans="1:10" s="325" customFormat="1" ht="12.75" customHeight="1">
      <c r="A7" s="1265" t="s">
        <v>934</v>
      </c>
      <c r="B7" s="1266"/>
      <c r="C7" s="10"/>
      <c r="D7" s="995"/>
      <c r="E7" s="1267"/>
      <c r="F7" s="1267"/>
      <c r="G7" s="989"/>
      <c r="H7" s="989"/>
      <c r="I7" s="1268" t="s">
        <v>970</v>
      </c>
      <c r="J7" s="1268"/>
    </row>
    <row r="8" spans="1:10" s="325" customFormat="1" ht="12.75" customHeight="1">
      <c r="A8" s="996" t="s">
        <v>102</v>
      </c>
      <c r="B8" s="997"/>
      <c r="C8" s="10"/>
      <c r="D8" s="995"/>
      <c r="E8" s="3"/>
      <c r="F8" s="12"/>
      <c r="G8" s="989"/>
      <c r="H8" s="989"/>
      <c r="I8" s="990"/>
      <c r="J8" s="990"/>
    </row>
    <row r="9" spans="1:10" s="325" customFormat="1" ht="12.75" customHeight="1">
      <c r="A9" s="998" t="s">
        <v>103</v>
      </c>
      <c r="B9" s="426"/>
      <c r="C9" s="426"/>
      <c r="D9" s="426"/>
      <c r="E9" s="3"/>
      <c r="F9" s="12"/>
      <c r="G9" s="989"/>
      <c r="H9" s="989"/>
      <c r="I9" s="990"/>
      <c r="J9" s="990"/>
    </row>
    <row r="10" spans="1:10" s="325" customFormat="1" ht="12.75" customHeight="1">
      <c r="A10" s="95"/>
      <c r="B10" s="95"/>
      <c r="C10" s="95"/>
      <c r="D10" s="95"/>
      <c r="E10" s="3"/>
      <c r="F10" s="12"/>
      <c r="G10" s="989"/>
      <c r="H10" s="989"/>
      <c r="I10" s="999"/>
      <c r="J10" s="999"/>
    </row>
    <row r="11" spans="1:10" s="325" customFormat="1" ht="12.75" customHeight="1" thickBot="1">
      <c r="A11" s="95"/>
      <c r="B11" s="95"/>
      <c r="C11" s="95"/>
      <c r="D11" s="95"/>
      <c r="E11" s="3"/>
      <c r="F11" s="12"/>
      <c r="G11" s="989"/>
      <c r="H11" s="989"/>
      <c r="I11" s="999"/>
      <c r="J11" s="999"/>
    </row>
    <row r="12" spans="1:10" s="325" customFormat="1" ht="38.25" customHeight="1" thickBot="1">
      <c r="A12" s="164" t="s">
        <v>145</v>
      </c>
      <c r="B12" s="166" t="s">
        <v>146</v>
      </c>
      <c r="C12" s="165" t="s">
        <v>936</v>
      </c>
      <c r="D12" s="161" t="s">
        <v>138</v>
      </c>
      <c r="E12" s="162" t="s">
        <v>139</v>
      </c>
      <c r="F12" s="161" t="s">
        <v>140</v>
      </c>
      <c r="G12" s="163" t="s">
        <v>141</v>
      </c>
      <c r="H12" s="163" t="s">
        <v>1072</v>
      </c>
      <c r="I12" s="163" t="s">
        <v>143</v>
      </c>
      <c r="J12" s="163" t="s">
        <v>144</v>
      </c>
    </row>
    <row r="13" spans="1:11" s="325" customFormat="1" ht="31.5" customHeight="1" thickBot="1">
      <c r="A13" s="126" t="s">
        <v>90</v>
      </c>
      <c r="B13" s="1000"/>
      <c r="C13" s="122"/>
      <c r="D13" s="995"/>
      <c r="E13" s="158"/>
      <c r="F13" s="995"/>
      <c r="G13" s="1001"/>
      <c r="H13" s="1001"/>
      <c r="I13" s="1001"/>
      <c r="J13" s="1001"/>
      <c r="K13" s="328"/>
    </row>
    <row r="14" spans="1:10" s="329" customFormat="1" ht="12.75" customHeight="1">
      <c r="A14" s="125">
        <v>211</v>
      </c>
      <c r="B14" s="121" t="s">
        <v>961</v>
      </c>
      <c r="C14" s="124" t="s">
        <v>972</v>
      </c>
      <c r="D14" s="1002">
        <v>350</v>
      </c>
      <c r="E14" s="1003">
        <v>30</v>
      </c>
      <c r="F14" s="136">
        <f aca="true" t="shared" si="0" ref="F14:F19">D14*E14</f>
        <v>10500</v>
      </c>
      <c r="G14" s="1004">
        <f aca="true" t="shared" si="1" ref="G14:G19">F14</f>
        <v>10500</v>
      </c>
      <c r="H14" s="1004"/>
      <c r="I14" s="1004"/>
      <c r="J14" s="171">
        <v>10500</v>
      </c>
    </row>
    <row r="15" spans="1:10" s="329" customFormat="1" ht="12.75" customHeight="1">
      <c r="A15" s="31">
        <v>211</v>
      </c>
      <c r="B15" s="29" t="s">
        <v>961</v>
      </c>
      <c r="C15" s="119" t="s">
        <v>1073</v>
      </c>
      <c r="D15" s="1005">
        <v>350</v>
      </c>
      <c r="E15" s="1006">
        <v>10</v>
      </c>
      <c r="F15" s="81">
        <f t="shared" si="0"/>
        <v>3500</v>
      </c>
      <c r="G15" s="1007">
        <f t="shared" si="1"/>
        <v>3500</v>
      </c>
      <c r="H15" s="1007"/>
      <c r="I15" s="1007"/>
      <c r="J15" s="172">
        <v>3500</v>
      </c>
    </row>
    <row r="16" spans="1:10" s="329" customFormat="1" ht="12.75" customHeight="1">
      <c r="A16" s="31">
        <v>211</v>
      </c>
      <c r="B16" s="29" t="s">
        <v>960</v>
      </c>
      <c r="C16" s="119" t="s">
        <v>975</v>
      </c>
      <c r="D16" s="1005">
        <v>200</v>
      </c>
      <c r="E16" s="1006">
        <v>14</v>
      </c>
      <c r="F16" s="81">
        <f t="shared" si="0"/>
        <v>2800</v>
      </c>
      <c r="G16" s="1007">
        <f t="shared" si="1"/>
        <v>2800</v>
      </c>
      <c r="H16" s="1007"/>
      <c r="I16" s="1007"/>
      <c r="J16" s="172">
        <v>2800</v>
      </c>
    </row>
    <row r="17" spans="1:10" s="329" customFormat="1" ht="12.75" customHeight="1">
      <c r="A17" s="31">
        <v>211</v>
      </c>
      <c r="B17" s="29" t="s">
        <v>960</v>
      </c>
      <c r="C17" s="119" t="s">
        <v>976</v>
      </c>
      <c r="D17" s="1005">
        <v>100</v>
      </c>
      <c r="E17" s="1006">
        <v>12</v>
      </c>
      <c r="F17" s="81">
        <f t="shared" si="0"/>
        <v>1200</v>
      </c>
      <c r="G17" s="1007">
        <f t="shared" si="1"/>
        <v>1200</v>
      </c>
      <c r="H17" s="1007"/>
      <c r="I17" s="1007"/>
      <c r="J17" s="172">
        <v>1200</v>
      </c>
    </row>
    <row r="18" spans="1:10" s="329" customFormat="1" ht="12.75" customHeight="1">
      <c r="A18" s="31">
        <v>211</v>
      </c>
      <c r="B18" s="37" t="s">
        <v>937</v>
      </c>
      <c r="C18" s="128" t="s">
        <v>104</v>
      </c>
      <c r="D18" s="1005">
        <v>30</v>
      </c>
      <c r="E18" s="1006">
        <v>206</v>
      </c>
      <c r="F18" s="81">
        <f t="shared" si="0"/>
        <v>6180</v>
      </c>
      <c r="G18" s="1007">
        <f t="shared" si="1"/>
        <v>6180</v>
      </c>
      <c r="H18" s="1007"/>
      <c r="I18" s="1007"/>
      <c r="J18" s="172">
        <v>6180</v>
      </c>
    </row>
    <row r="19" spans="1:10" s="329" customFormat="1" ht="12.75" customHeight="1">
      <c r="A19" s="31">
        <v>211</v>
      </c>
      <c r="B19" s="37" t="s">
        <v>937</v>
      </c>
      <c r="C19" s="128" t="s">
        <v>105</v>
      </c>
      <c r="D19" s="1005">
        <v>30</v>
      </c>
      <c r="E19" s="1006">
        <v>119</v>
      </c>
      <c r="F19" s="81">
        <f t="shared" si="0"/>
        <v>3570</v>
      </c>
      <c r="G19" s="1007">
        <f t="shared" si="1"/>
        <v>3570</v>
      </c>
      <c r="H19" s="1007"/>
      <c r="I19" s="1007"/>
      <c r="J19" s="172">
        <v>3570</v>
      </c>
    </row>
    <row r="20" spans="1:11" s="329" customFormat="1" ht="12.75" customHeight="1">
      <c r="A20" s="33" t="s">
        <v>955</v>
      </c>
      <c r="B20" s="34"/>
      <c r="C20" s="58"/>
      <c r="D20" s="1008"/>
      <c r="E20" s="1009"/>
      <c r="F20" s="68">
        <f>SUM(F14:F19)</f>
        <v>27750</v>
      </c>
      <c r="G20" s="1010"/>
      <c r="H20" s="1010"/>
      <c r="I20" s="1007"/>
      <c r="J20" s="173">
        <v>27750</v>
      </c>
      <c r="K20" s="330"/>
    </row>
    <row r="21" spans="1:10" s="329" customFormat="1" ht="12.75" customHeight="1">
      <c r="A21" s="36">
        <v>231</v>
      </c>
      <c r="B21" s="37" t="s">
        <v>953</v>
      </c>
      <c r="C21" s="60" t="s">
        <v>1043</v>
      </c>
      <c r="D21" s="1011">
        <v>1700</v>
      </c>
      <c r="E21" s="1012">
        <v>20</v>
      </c>
      <c r="F21" s="81">
        <f aca="true" t="shared" si="2" ref="F21:F32">D21*E21</f>
        <v>34000</v>
      </c>
      <c r="G21" s="1007">
        <f aca="true" t="shared" si="3" ref="G21:G32">F21</f>
        <v>34000</v>
      </c>
      <c r="H21" s="1007"/>
      <c r="I21" s="1007"/>
      <c r="J21" s="172">
        <v>34000</v>
      </c>
    </row>
    <row r="22" spans="1:10" s="329" customFormat="1" ht="12.75" customHeight="1">
      <c r="A22" s="28">
        <v>231</v>
      </c>
      <c r="B22" s="30" t="s">
        <v>953</v>
      </c>
      <c r="C22" s="60" t="s">
        <v>1044</v>
      </c>
      <c r="D22" s="1011">
        <v>1000</v>
      </c>
      <c r="E22" s="1012">
        <v>26</v>
      </c>
      <c r="F22" s="81">
        <f t="shared" si="2"/>
        <v>26000</v>
      </c>
      <c r="G22" s="1007">
        <f t="shared" si="3"/>
        <v>26000</v>
      </c>
      <c r="H22" s="1007"/>
      <c r="I22" s="1007"/>
      <c r="J22" s="172">
        <v>26000</v>
      </c>
    </row>
    <row r="23" spans="1:10" s="329" customFormat="1" ht="12.75" customHeight="1">
      <c r="A23" s="35">
        <v>231</v>
      </c>
      <c r="B23" s="29" t="s">
        <v>937</v>
      </c>
      <c r="C23" s="60" t="s">
        <v>938</v>
      </c>
      <c r="D23" s="1011">
        <v>100</v>
      </c>
      <c r="E23" s="1012">
        <v>15</v>
      </c>
      <c r="F23" s="81">
        <f t="shared" si="2"/>
        <v>1500</v>
      </c>
      <c r="G23" s="1007">
        <f t="shared" si="3"/>
        <v>1500</v>
      </c>
      <c r="H23" s="1007"/>
      <c r="I23" s="1007"/>
      <c r="J23" s="172">
        <v>1500</v>
      </c>
    </row>
    <row r="24" spans="1:10" s="329" customFormat="1" ht="12.75" customHeight="1">
      <c r="A24" s="28">
        <v>231</v>
      </c>
      <c r="B24" s="29" t="s">
        <v>960</v>
      </c>
      <c r="C24" s="110" t="s">
        <v>110</v>
      </c>
      <c r="D24" s="247">
        <v>50</v>
      </c>
      <c r="E24" s="1012">
        <v>200</v>
      </c>
      <c r="F24" s="81">
        <f t="shared" si="2"/>
        <v>10000</v>
      </c>
      <c r="G24" s="1007">
        <f t="shared" si="3"/>
        <v>10000</v>
      </c>
      <c r="H24" s="1007"/>
      <c r="I24" s="1007"/>
      <c r="J24" s="172">
        <v>10000</v>
      </c>
    </row>
    <row r="25" spans="1:10" s="329" customFormat="1" ht="12.75" customHeight="1">
      <c r="A25" s="28">
        <v>231</v>
      </c>
      <c r="B25" s="29" t="s">
        <v>960</v>
      </c>
      <c r="C25" s="110" t="s">
        <v>111</v>
      </c>
      <c r="D25" s="247">
        <v>500</v>
      </c>
      <c r="E25" s="1012">
        <v>5</v>
      </c>
      <c r="F25" s="81">
        <f t="shared" si="2"/>
        <v>2500</v>
      </c>
      <c r="G25" s="1007">
        <f t="shared" si="3"/>
        <v>2500</v>
      </c>
      <c r="H25" s="1007"/>
      <c r="I25" s="1007"/>
      <c r="J25" s="172">
        <v>2500</v>
      </c>
    </row>
    <row r="26" spans="1:10" s="329" customFormat="1" ht="12.75" customHeight="1">
      <c r="A26" s="28">
        <v>231</v>
      </c>
      <c r="B26" s="29" t="s">
        <v>960</v>
      </c>
      <c r="C26" s="110" t="s">
        <v>112</v>
      </c>
      <c r="D26" s="247">
        <v>400</v>
      </c>
      <c r="E26" s="1012">
        <v>5</v>
      </c>
      <c r="F26" s="81">
        <f t="shared" si="2"/>
        <v>2000</v>
      </c>
      <c r="G26" s="1007">
        <f t="shared" si="3"/>
        <v>2000</v>
      </c>
      <c r="H26" s="1007"/>
      <c r="I26" s="1007"/>
      <c r="J26" s="172">
        <v>2000</v>
      </c>
    </row>
    <row r="27" spans="1:10" s="329" customFormat="1" ht="12.75" customHeight="1">
      <c r="A27" s="28">
        <v>231</v>
      </c>
      <c r="B27" s="29" t="s">
        <v>960</v>
      </c>
      <c r="C27" s="110" t="s">
        <v>113</v>
      </c>
      <c r="D27" s="247">
        <v>500</v>
      </c>
      <c r="E27" s="1012">
        <v>5</v>
      </c>
      <c r="F27" s="81">
        <f t="shared" si="2"/>
        <v>2500</v>
      </c>
      <c r="G27" s="1007">
        <f t="shared" si="3"/>
        <v>2500</v>
      </c>
      <c r="H27" s="1007"/>
      <c r="I27" s="1007"/>
      <c r="J27" s="172">
        <v>2500</v>
      </c>
    </row>
    <row r="28" spans="1:10" s="329" customFormat="1" ht="12.75" customHeight="1">
      <c r="A28" s="28">
        <v>231</v>
      </c>
      <c r="B28" s="29" t="s">
        <v>960</v>
      </c>
      <c r="C28" s="110" t="s">
        <v>114</v>
      </c>
      <c r="D28" s="247">
        <v>400</v>
      </c>
      <c r="E28" s="1012">
        <v>5</v>
      </c>
      <c r="F28" s="81">
        <f t="shared" si="2"/>
        <v>2000</v>
      </c>
      <c r="G28" s="1007">
        <f t="shared" si="3"/>
        <v>2000</v>
      </c>
      <c r="H28" s="1007"/>
      <c r="I28" s="1007"/>
      <c r="J28" s="172">
        <v>2000</v>
      </c>
    </row>
    <row r="29" spans="1:10" s="329" customFormat="1" ht="14.25" customHeight="1">
      <c r="A29" s="28">
        <v>231</v>
      </c>
      <c r="B29" s="37" t="s">
        <v>937</v>
      </c>
      <c r="C29" s="110" t="s">
        <v>115</v>
      </c>
      <c r="D29" s="247">
        <v>500</v>
      </c>
      <c r="E29" s="1012">
        <v>5</v>
      </c>
      <c r="F29" s="81">
        <f t="shared" si="2"/>
        <v>2500</v>
      </c>
      <c r="G29" s="1007">
        <f t="shared" si="3"/>
        <v>2500</v>
      </c>
      <c r="H29" s="1007"/>
      <c r="I29" s="1007"/>
      <c r="J29" s="172">
        <v>2500</v>
      </c>
    </row>
    <row r="30" spans="1:10" s="329" customFormat="1" ht="12.75" customHeight="1">
      <c r="A30" s="28">
        <v>231</v>
      </c>
      <c r="B30" s="29" t="s">
        <v>960</v>
      </c>
      <c r="C30" s="110" t="s">
        <v>116</v>
      </c>
      <c r="D30" s="247">
        <v>30</v>
      </c>
      <c r="E30" s="1012">
        <v>88</v>
      </c>
      <c r="F30" s="81">
        <f t="shared" si="2"/>
        <v>2640</v>
      </c>
      <c r="G30" s="1007">
        <f t="shared" si="3"/>
        <v>2640</v>
      </c>
      <c r="H30" s="1007"/>
      <c r="I30" s="1007"/>
      <c r="J30" s="172">
        <v>2640</v>
      </c>
    </row>
    <row r="31" spans="1:10" s="329" customFormat="1" ht="12.75" customHeight="1">
      <c r="A31" s="28">
        <v>231</v>
      </c>
      <c r="B31" s="167" t="s">
        <v>117</v>
      </c>
      <c r="C31" s="168" t="s">
        <v>118</v>
      </c>
      <c r="D31" s="247">
        <v>20</v>
      </c>
      <c r="E31" s="1012">
        <v>7</v>
      </c>
      <c r="F31" s="81">
        <f t="shared" si="2"/>
        <v>140</v>
      </c>
      <c r="G31" s="1007">
        <f t="shared" si="3"/>
        <v>140</v>
      </c>
      <c r="H31" s="1007"/>
      <c r="I31" s="1007"/>
      <c r="J31" s="172">
        <v>140</v>
      </c>
    </row>
    <row r="32" spans="1:10" s="329" customFormat="1" ht="12.75" customHeight="1">
      <c r="A32" s="28">
        <v>231</v>
      </c>
      <c r="B32" s="37" t="s">
        <v>937</v>
      </c>
      <c r="C32" s="168" t="s">
        <v>119</v>
      </c>
      <c r="D32" s="247">
        <v>20</v>
      </c>
      <c r="E32" s="1012">
        <v>9</v>
      </c>
      <c r="F32" s="81">
        <f t="shared" si="2"/>
        <v>180</v>
      </c>
      <c r="G32" s="1007">
        <f t="shared" si="3"/>
        <v>180</v>
      </c>
      <c r="H32" s="1007"/>
      <c r="I32" s="1007"/>
      <c r="J32" s="172">
        <v>180</v>
      </c>
    </row>
    <row r="33" spans="1:11" s="332" customFormat="1" ht="12.75" customHeight="1">
      <c r="A33" s="38" t="s">
        <v>956</v>
      </c>
      <c r="B33" s="39"/>
      <c r="C33" s="61"/>
      <c r="D33" s="1013"/>
      <c r="E33" s="1014"/>
      <c r="F33" s="68">
        <f>SUM(F21:F32)</f>
        <v>85960</v>
      </c>
      <c r="G33" s="1010"/>
      <c r="H33" s="1010"/>
      <c r="I33" s="1007"/>
      <c r="J33" s="173">
        <v>85960</v>
      </c>
      <c r="K33" s="331"/>
    </row>
    <row r="34" spans="1:11" s="332" customFormat="1" ht="12.75" customHeight="1">
      <c r="A34" s="36">
        <v>233</v>
      </c>
      <c r="B34" s="37" t="s">
        <v>532</v>
      </c>
      <c r="C34" s="60" t="s">
        <v>1074</v>
      </c>
      <c r="D34" s="1015">
        <v>5</v>
      </c>
      <c r="E34" s="1016">
        <v>90</v>
      </c>
      <c r="F34" s="81">
        <f>PRODUCT(D34:E34)</f>
        <v>450</v>
      </c>
      <c r="G34" s="1007">
        <f>F34</f>
        <v>450</v>
      </c>
      <c r="H34" s="1007"/>
      <c r="I34" s="1007"/>
      <c r="J34" s="172">
        <v>450</v>
      </c>
      <c r="K34" s="331"/>
    </row>
    <row r="35" spans="1:11" s="332" customFormat="1" ht="12.75" customHeight="1">
      <c r="A35" s="36">
        <v>233</v>
      </c>
      <c r="B35" s="37" t="s">
        <v>532</v>
      </c>
      <c r="C35" s="60" t="s">
        <v>1075</v>
      </c>
      <c r="D35" s="1015">
        <v>5</v>
      </c>
      <c r="E35" s="1016">
        <v>90</v>
      </c>
      <c r="F35" s="81">
        <f>PRODUCT(D35:E35)</f>
        <v>450</v>
      </c>
      <c r="G35" s="1007">
        <f>F35</f>
        <v>450</v>
      </c>
      <c r="H35" s="1007"/>
      <c r="I35" s="1007"/>
      <c r="J35" s="172">
        <v>450</v>
      </c>
      <c r="K35" s="331"/>
    </row>
    <row r="36" spans="1:11" s="332" customFormat="1" ht="12.75" customHeight="1">
      <c r="A36" s="36">
        <v>233</v>
      </c>
      <c r="B36" s="37" t="s">
        <v>532</v>
      </c>
      <c r="C36" s="60" t="s">
        <v>533</v>
      </c>
      <c r="D36" s="1015">
        <v>5</v>
      </c>
      <c r="E36" s="1016">
        <v>90</v>
      </c>
      <c r="F36" s="81">
        <f>PRODUCT(D36:E36)</f>
        <v>450</v>
      </c>
      <c r="G36" s="1007">
        <f>F36</f>
        <v>450</v>
      </c>
      <c r="H36" s="1007"/>
      <c r="I36" s="1007"/>
      <c r="J36" s="172">
        <v>450</v>
      </c>
      <c r="K36" s="331"/>
    </row>
    <row r="37" spans="1:11" s="332" customFormat="1" ht="12.75" customHeight="1">
      <c r="A37" s="36">
        <v>233</v>
      </c>
      <c r="B37" s="37" t="s">
        <v>532</v>
      </c>
      <c r="C37" s="60" t="s">
        <v>534</v>
      </c>
      <c r="D37" s="1015">
        <v>5</v>
      </c>
      <c r="E37" s="1016">
        <v>90</v>
      </c>
      <c r="F37" s="81">
        <f>PRODUCT(D37:E37)</f>
        <v>450</v>
      </c>
      <c r="G37" s="1007">
        <f>F37</f>
        <v>450</v>
      </c>
      <c r="H37" s="1007"/>
      <c r="I37" s="1007"/>
      <c r="J37" s="172">
        <v>450</v>
      </c>
      <c r="K37" s="331"/>
    </row>
    <row r="38" spans="1:11" s="332" customFormat="1" ht="11.25" customHeight="1">
      <c r="A38" s="36">
        <v>233</v>
      </c>
      <c r="B38" s="37" t="s">
        <v>150</v>
      </c>
      <c r="C38" s="60" t="s">
        <v>535</v>
      </c>
      <c r="D38" s="1015">
        <v>3000</v>
      </c>
      <c r="E38" s="1006">
        <v>25</v>
      </c>
      <c r="F38" s="81">
        <f>PRODUCT(D38:E38)</f>
        <v>75000</v>
      </c>
      <c r="G38" s="1007">
        <f>F38</f>
        <v>75000</v>
      </c>
      <c r="H38" s="1007"/>
      <c r="I38" s="1007"/>
      <c r="J38" s="172">
        <v>75000</v>
      </c>
      <c r="K38" s="331"/>
    </row>
    <row r="39" spans="1:11" s="332" customFormat="1" ht="12.75" customHeight="1">
      <c r="A39" s="38" t="s">
        <v>257</v>
      </c>
      <c r="B39" s="39"/>
      <c r="C39" s="61"/>
      <c r="D39" s="1013"/>
      <c r="E39" s="1014"/>
      <c r="F39" s="68">
        <f>SUM(F34:F38)</f>
        <v>76800</v>
      </c>
      <c r="G39" s="1010"/>
      <c r="H39" s="1010"/>
      <c r="I39" s="1007"/>
      <c r="J39" s="173">
        <v>76800</v>
      </c>
      <c r="K39" s="331"/>
    </row>
    <row r="40" spans="1:11" s="332" customFormat="1" ht="12.75" customHeight="1">
      <c r="A40" s="272">
        <v>234</v>
      </c>
      <c r="B40" s="37" t="s">
        <v>536</v>
      </c>
      <c r="C40" s="60" t="s">
        <v>537</v>
      </c>
      <c r="D40" s="1015">
        <v>4</v>
      </c>
      <c r="E40" s="1016">
        <v>5</v>
      </c>
      <c r="F40" s="81">
        <f>PRODUCT(D40:E40)</f>
        <v>20</v>
      </c>
      <c r="G40" s="1007">
        <f>F40</f>
        <v>20</v>
      </c>
      <c r="H40" s="1007"/>
      <c r="I40" s="1007"/>
      <c r="J40" s="172">
        <v>20</v>
      </c>
      <c r="K40" s="331"/>
    </row>
    <row r="41" spans="1:11" s="332" customFormat="1" ht="12.75" customHeight="1">
      <c r="A41" s="272">
        <v>234</v>
      </c>
      <c r="B41" s="37" t="s">
        <v>150</v>
      </c>
      <c r="C41" s="60" t="s">
        <v>538</v>
      </c>
      <c r="D41" s="1015">
        <v>37</v>
      </c>
      <c r="E41" s="1016">
        <v>20</v>
      </c>
      <c r="F41" s="81">
        <f>PRODUCT(D41:E41)</f>
        <v>740</v>
      </c>
      <c r="G41" s="1007">
        <f>F41</f>
        <v>740</v>
      </c>
      <c r="H41" s="1007"/>
      <c r="I41" s="1007"/>
      <c r="J41" s="172">
        <v>740</v>
      </c>
      <c r="K41" s="331"/>
    </row>
    <row r="42" spans="1:11" s="332" customFormat="1" ht="12.75" customHeight="1">
      <c r="A42" s="272">
        <v>234</v>
      </c>
      <c r="B42" s="37" t="s">
        <v>150</v>
      </c>
      <c r="C42" s="60" t="s">
        <v>1076</v>
      </c>
      <c r="D42" s="1015">
        <v>21</v>
      </c>
      <c r="E42" s="1016">
        <v>2</v>
      </c>
      <c r="F42" s="81">
        <f>PRODUCT(D42:E42)</f>
        <v>42</v>
      </c>
      <c r="G42" s="1007">
        <f>F42</f>
        <v>42</v>
      </c>
      <c r="H42" s="1007"/>
      <c r="I42" s="1007"/>
      <c r="J42" s="172">
        <v>42</v>
      </c>
      <c r="K42" s="331"/>
    </row>
    <row r="43" spans="1:11" s="332" customFormat="1" ht="12.75" customHeight="1">
      <c r="A43" s="36">
        <v>234</v>
      </c>
      <c r="B43" s="37" t="s">
        <v>150</v>
      </c>
      <c r="C43" s="60" t="s">
        <v>539</v>
      </c>
      <c r="D43" s="1015">
        <v>22</v>
      </c>
      <c r="E43" s="1016">
        <v>35</v>
      </c>
      <c r="F43" s="81">
        <f>PRODUCT(D43:E43)</f>
        <v>770</v>
      </c>
      <c r="G43" s="1007">
        <f>F43</f>
        <v>770</v>
      </c>
      <c r="H43" s="1007"/>
      <c r="I43" s="1007"/>
      <c r="J43" s="172">
        <v>770</v>
      </c>
      <c r="K43" s="331"/>
    </row>
    <row r="44" spans="1:11" s="332" customFormat="1" ht="12.75" customHeight="1">
      <c r="A44" s="36">
        <v>234</v>
      </c>
      <c r="B44" s="37" t="s">
        <v>536</v>
      </c>
      <c r="C44" s="60" t="s">
        <v>1077</v>
      </c>
      <c r="D44" s="1015">
        <v>2</v>
      </c>
      <c r="E44" s="1016">
        <v>13</v>
      </c>
      <c r="F44" s="81">
        <f>PRODUCT(D44:E44)</f>
        <v>26</v>
      </c>
      <c r="G44" s="1007">
        <f>F44</f>
        <v>26</v>
      </c>
      <c r="H44" s="1007"/>
      <c r="I44" s="1007"/>
      <c r="J44" s="172">
        <v>26</v>
      </c>
      <c r="K44" s="331"/>
    </row>
    <row r="45" spans="1:11" s="332" customFormat="1" ht="12.75" customHeight="1">
      <c r="A45" s="38" t="s">
        <v>346</v>
      </c>
      <c r="B45" s="39"/>
      <c r="C45" s="61"/>
      <c r="D45" s="1013"/>
      <c r="E45" s="1014"/>
      <c r="F45" s="68">
        <f>SUM(F40:F44)</f>
        <v>1598</v>
      </c>
      <c r="G45" s="1010"/>
      <c r="H45" s="1010"/>
      <c r="I45" s="1007"/>
      <c r="J45" s="173">
        <v>1598</v>
      </c>
      <c r="K45" s="331"/>
    </row>
    <row r="46" spans="1:11" s="332" customFormat="1" ht="12.75" customHeight="1">
      <c r="A46" s="36">
        <v>235</v>
      </c>
      <c r="B46" s="37" t="s">
        <v>946</v>
      </c>
      <c r="C46" s="60" t="s">
        <v>540</v>
      </c>
      <c r="D46" s="1015">
        <v>12</v>
      </c>
      <c r="E46" s="1016">
        <v>300</v>
      </c>
      <c r="F46" s="81">
        <f aca="true" t="shared" si="4" ref="F46:F52">PRODUCT(D46:E46)</f>
        <v>3600</v>
      </c>
      <c r="G46" s="1007">
        <f aca="true" t="shared" si="5" ref="G46:G52">F46</f>
        <v>3600</v>
      </c>
      <c r="H46" s="1007"/>
      <c r="I46" s="1007"/>
      <c r="J46" s="172">
        <v>3600</v>
      </c>
      <c r="K46" s="331"/>
    </row>
    <row r="47" spans="1:11" s="332" customFormat="1" ht="23.25" customHeight="1">
      <c r="A47" s="36">
        <v>235</v>
      </c>
      <c r="B47" s="37" t="s">
        <v>937</v>
      </c>
      <c r="C47" s="60" t="s">
        <v>541</v>
      </c>
      <c r="D47" s="1015">
        <v>8</v>
      </c>
      <c r="E47" s="1016">
        <v>40</v>
      </c>
      <c r="F47" s="81">
        <f t="shared" si="4"/>
        <v>320</v>
      </c>
      <c r="G47" s="1007">
        <f t="shared" si="5"/>
        <v>320</v>
      </c>
      <c r="H47" s="1007"/>
      <c r="I47" s="1007"/>
      <c r="J47" s="172">
        <v>320</v>
      </c>
      <c r="K47" s="331"/>
    </row>
    <row r="48" spans="1:11" s="332" customFormat="1" ht="12.75" customHeight="1">
      <c r="A48" s="36">
        <v>235</v>
      </c>
      <c r="B48" s="37" t="s">
        <v>937</v>
      </c>
      <c r="C48" s="60" t="s">
        <v>542</v>
      </c>
      <c r="D48" s="1015">
        <v>1</v>
      </c>
      <c r="E48" s="1016">
        <v>199</v>
      </c>
      <c r="F48" s="81">
        <f t="shared" si="4"/>
        <v>199</v>
      </c>
      <c r="G48" s="1007">
        <f t="shared" si="5"/>
        <v>199</v>
      </c>
      <c r="H48" s="1007"/>
      <c r="I48" s="1007"/>
      <c r="J48" s="172">
        <v>199</v>
      </c>
      <c r="K48" s="331"/>
    </row>
    <row r="49" spans="1:11" s="332" customFormat="1" ht="12.75" customHeight="1">
      <c r="A49" s="36">
        <v>235</v>
      </c>
      <c r="B49" s="37" t="s">
        <v>937</v>
      </c>
      <c r="C49" s="60" t="s">
        <v>543</v>
      </c>
      <c r="D49" s="1015">
        <v>2</v>
      </c>
      <c r="E49" s="1016">
        <v>310</v>
      </c>
      <c r="F49" s="81">
        <f t="shared" si="4"/>
        <v>620</v>
      </c>
      <c r="G49" s="1007">
        <f t="shared" si="5"/>
        <v>620</v>
      </c>
      <c r="H49" s="1007"/>
      <c r="I49" s="1007"/>
      <c r="J49" s="172">
        <v>620</v>
      </c>
      <c r="K49" s="331"/>
    </row>
    <row r="50" spans="1:11" s="332" customFormat="1" ht="12.75" customHeight="1">
      <c r="A50" s="36">
        <v>235</v>
      </c>
      <c r="B50" s="37" t="s">
        <v>937</v>
      </c>
      <c r="C50" s="60" t="s">
        <v>544</v>
      </c>
      <c r="D50" s="1015">
        <v>7</v>
      </c>
      <c r="E50" s="1016">
        <v>250</v>
      </c>
      <c r="F50" s="81">
        <f t="shared" si="4"/>
        <v>1750</v>
      </c>
      <c r="G50" s="1007">
        <f t="shared" si="5"/>
        <v>1750</v>
      </c>
      <c r="H50" s="1007"/>
      <c r="I50" s="1007"/>
      <c r="J50" s="172">
        <v>1750</v>
      </c>
      <c r="K50" s="331"/>
    </row>
    <row r="51" spans="1:11" s="332" customFormat="1" ht="12.75" customHeight="1">
      <c r="A51" s="36">
        <v>235</v>
      </c>
      <c r="B51" s="37" t="s">
        <v>1078</v>
      </c>
      <c r="C51" s="60" t="s">
        <v>545</v>
      </c>
      <c r="D51" s="1015">
        <v>1</v>
      </c>
      <c r="E51" s="1016">
        <v>1100</v>
      </c>
      <c r="F51" s="81">
        <f t="shared" si="4"/>
        <v>1100</v>
      </c>
      <c r="G51" s="1007">
        <f t="shared" si="5"/>
        <v>1100</v>
      </c>
      <c r="H51" s="1007"/>
      <c r="I51" s="1007"/>
      <c r="J51" s="172">
        <v>1100</v>
      </c>
      <c r="K51" s="331"/>
    </row>
    <row r="52" spans="1:11" s="332" customFormat="1" ht="12.75" customHeight="1">
      <c r="A52" s="36">
        <v>235</v>
      </c>
      <c r="B52" s="37" t="s">
        <v>946</v>
      </c>
      <c r="C52" s="60" t="s">
        <v>546</v>
      </c>
      <c r="D52" s="1015">
        <v>12</v>
      </c>
      <c r="E52" s="1016">
        <v>100</v>
      </c>
      <c r="F52" s="81">
        <f t="shared" si="4"/>
        <v>1200</v>
      </c>
      <c r="G52" s="1007">
        <f t="shared" si="5"/>
        <v>1200</v>
      </c>
      <c r="H52" s="1007"/>
      <c r="I52" s="1007"/>
      <c r="J52" s="172">
        <v>1200</v>
      </c>
      <c r="K52" s="331"/>
    </row>
    <row r="53" spans="1:11" s="332" customFormat="1" ht="12.75" customHeight="1">
      <c r="A53" s="38" t="s">
        <v>557</v>
      </c>
      <c r="B53" s="39"/>
      <c r="C53" s="61"/>
      <c r="D53" s="1013"/>
      <c r="E53" s="1014"/>
      <c r="F53" s="68">
        <f>SUM(F46:F52)</f>
        <v>8789</v>
      </c>
      <c r="G53" s="1010"/>
      <c r="H53" s="1010"/>
      <c r="I53" s="1007"/>
      <c r="J53" s="173">
        <v>8789</v>
      </c>
      <c r="K53" s="331"/>
    </row>
    <row r="54" spans="1:11" s="332" customFormat="1" ht="12.75" customHeight="1">
      <c r="A54" s="36">
        <v>239</v>
      </c>
      <c r="B54" s="37" t="s">
        <v>937</v>
      </c>
      <c r="C54" s="60" t="s">
        <v>547</v>
      </c>
      <c r="D54" s="1015">
        <v>4</v>
      </c>
      <c r="E54" s="1016">
        <v>300</v>
      </c>
      <c r="F54" s="81">
        <f>PRODUCT(D54:E54)</f>
        <v>1200</v>
      </c>
      <c r="G54" s="1007">
        <f>F54</f>
        <v>1200</v>
      </c>
      <c r="H54" s="1007"/>
      <c r="I54" s="1007"/>
      <c r="J54" s="172">
        <v>1200</v>
      </c>
      <c r="K54" s="331"/>
    </row>
    <row r="55" spans="1:11" s="332" customFormat="1" ht="12.75" customHeight="1">
      <c r="A55" s="38" t="s">
        <v>558</v>
      </c>
      <c r="B55" s="39"/>
      <c r="C55" s="61"/>
      <c r="D55" s="1013"/>
      <c r="E55" s="1014"/>
      <c r="F55" s="68">
        <f>SUM(F54:F54)</f>
        <v>1200</v>
      </c>
      <c r="G55" s="1010"/>
      <c r="H55" s="1010"/>
      <c r="I55" s="1007"/>
      <c r="J55" s="173">
        <v>1200</v>
      </c>
      <c r="K55" s="331"/>
    </row>
    <row r="56" spans="1:11" s="332" customFormat="1" ht="12.75" customHeight="1">
      <c r="A56" s="36">
        <v>255</v>
      </c>
      <c r="B56" s="37" t="s">
        <v>937</v>
      </c>
      <c r="C56" s="60" t="s">
        <v>1079</v>
      </c>
      <c r="D56" s="1015">
        <v>45</v>
      </c>
      <c r="E56" s="1016">
        <v>507</v>
      </c>
      <c r="F56" s="81">
        <f>PRODUCT(D56:E56)</f>
        <v>22815</v>
      </c>
      <c r="G56" s="1007">
        <f>F56</f>
        <v>22815</v>
      </c>
      <c r="H56" s="1007"/>
      <c r="I56" s="1007"/>
      <c r="J56" s="172">
        <v>22815</v>
      </c>
      <c r="K56" s="331"/>
    </row>
    <row r="57" spans="1:11" s="332" customFormat="1" ht="12.75" customHeight="1">
      <c r="A57" s="38" t="s">
        <v>351</v>
      </c>
      <c r="B57" s="39"/>
      <c r="C57" s="61"/>
      <c r="D57" s="1013"/>
      <c r="E57" s="1014"/>
      <c r="F57" s="68">
        <f>SUM(F56:F56)</f>
        <v>22815</v>
      </c>
      <c r="G57" s="1010"/>
      <c r="H57" s="1010"/>
      <c r="I57" s="1007"/>
      <c r="J57" s="173">
        <v>22815</v>
      </c>
      <c r="K57" s="331"/>
    </row>
    <row r="58" spans="1:14" s="329" customFormat="1" ht="12.75" customHeight="1">
      <c r="A58" s="36">
        <v>256</v>
      </c>
      <c r="B58" s="37" t="s">
        <v>954</v>
      </c>
      <c r="C58" s="60" t="s">
        <v>962</v>
      </c>
      <c r="D58" s="1011">
        <v>60000</v>
      </c>
      <c r="E58" s="1012">
        <v>3.75</v>
      </c>
      <c r="F58" s="81">
        <f>D58*E58</f>
        <v>225000</v>
      </c>
      <c r="G58" s="1007">
        <f>F58</f>
        <v>225000</v>
      </c>
      <c r="H58" s="1007"/>
      <c r="I58" s="1007"/>
      <c r="J58" s="172">
        <v>225000</v>
      </c>
      <c r="N58" s="329">
        <f>15000*25/100</f>
        <v>3750</v>
      </c>
    </row>
    <row r="59" spans="1:11" s="333" customFormat="1" ht="12.75" customHeight="1">
      <c r="A59" s="36">
        <v>256</v>
      </c>
      <c r="B59" s="37" t="s">
        <v>946</v>
      </c>
      <c r="C59" s="60" t="s">
        <v>939</v>
      </c>
      <c r="D59" s="1011">
        <v>4000</v>
      </c>
      <c r="E59" s="1012">
        <v>4.5</v>
      </c>
      <c r="F59" s="81">
        <f>D59*E59</f>
        <v>18000</v>
      </c>
      <c r="G59" s="1007">
        <f>F59</f>
        <v>18000</v>
      </c>
      <c r="H59" s="1007"/>
      <c r="I59" s="1007"/>
      <c r="J59" s="172">
        <v>18000</v>
      </c>
      <c r="K59" s="329"/>
    </row>
    <row r="60" spans="1:11" s="333" customFormat="1" ht="12.75" customHeight="1">
      <c r="A60" s="36">
        <v>256</v>
      </c>
      <c r="B60" s="30" t="s">
        <v>954</v>
      </c>
      <c r="C60" s="60" t="s">
        <v>952</v>
      </c>
      <c r="D60" s="1011">
        <v>600</v>
      </c>
      <c r="E60" s="1017">
        <v>250</v>
      </c>
      <c r="F60" s="81">
        <f>D60*E60</f>
        <v>150000</v>
      </c>
      <c r="G60" s="1007">
        <f>F60</f>
        <v>150000</v>
      </c>
      <c r="H60" s="1007"/>
      <c r="I60" s="1007"/>
      <c r="J60" s="172">
        <v>150000</v>
      </c>
      <c r="K60" s="329"/>
    </row>
    <row r="61" spans="1:10" s="332" customFormat="1" ht="12.75" customHeight="1">
      <c r="A61" s="38" t="s">
        <v>957</v>
      </c>
      <c r="B61" s="39"/>
      <c r="C61" s="61"/>
      <c r="D61" s="1013"/>
      <c r="E61" s="1014"/>
      <c r="F61" s="68">
        <f>SUM(F58:F60)</f>
        <v>393000</v>
      </c>
      <c r="G61" s="1010"/>
      <c r="H61" s="1010"/>
      <c r="I61" s="1007"/>
      <c r="J61" s="173">
        <v>393000</v>
      </c>
    </row>
    <row r="62" spans="1:10" s="332" customFormat="1" ht="12.75" customHeight="1">
      <c r="A62" s="36">
        <v>275</v>
      </c>
      <c r="B62" s="37" t="s">
        <v>937</v>
      </c>
      <c r="C62" s="60" t="s">
        <v>1080</v>
      </c>
      <c r="D62" s="1015">
        <v>5</v>
      </c>
      <c r="E62" s="1016">
        <v>2453</v>
      </c>
      <c r="F62" s="81">
        <f>PRODUCT(D62:E62)</f>
        <v>12265</v>
      </c>
      <c r="G62" s="1007">
        <f>F62</f>
        <v>12265</v>
      </c>
      <c r="H62" s="1007"/>
      <c r="I62" s="1007"/>
      <c r="J62" s="172">
        <v>12265</v>
      </c>
    </row>
    <row r="63" spans="1:10" s="332" customFormat="1" ht="12.75" customHeight="1">
      <c r="A63" s="38" t="s">
        <v>459</v>
      </c>
      <c r="B63" s="39"/>
      <c r="C63" s="61"/>
      <c r="D63" s="1013"/>
      <c r="E63" s="1014"/>
      <c r="F63" s="68">
        <f>SUM(F62:F62)</f>
        <v>12265</v>
      </c>
      <c r="G63" s="1010"/>
      <c r="H63" s="1010"/>
      <c r="I63" s="1007"/>
      <c r="J63" s="173">
        <v>12265</v>
      </c>
    </row>
    <row r="64" spans="1:10" s="332" customFormat="1" ht="12.75" customHeight="1">
      <c r="A64" s="36">
        <v>279</v>
      </c>
      <c r="B64" s="37" t="s">
        <v>937</v>
      </c>
      <c r="C64" s="60" t="s">
        <v>1081</v>
      </c>
      <c r="D64" s="1015">
        <v>10</v>
      </c>
      <c r="E64" s="1016"/>
      <c r="F64" s="81">
        <v>2900</v>
      </c>
      <c r="G64" s="1007">
        <f>F64</f>
        <v>2900</v>
      </c>
      <c r="H64" s="1007"/>
      <c r="I64" s="1007"/>
      <c r="J64" s="172">
        <v>2900</v>
      </c>
    </row>
    <row r="65" spans="1:10" s="332" customFormat="1" ht="12.75" customHeight="1">
      <c r="A65" s="38" t="s">
        <v>459</v>
      </c>
      <c r="B65" s="39"/>
      <c r="C65" s="61"/>
      <c r="D65" s="1013"/>
      <c r="E65" s="1014"/>
      <c r="F65" s="68">
        <f>SUM(F64)</f>
        <v>2900</v>
      </c>
      <c r="G65" s="1010"/>
      <c r="H65" s="1010"/>
      <c r="I65" s="1007"/>
      <c r="J65" s="173">
        <v>2900</v>
      </c>
    </row>
    <row r="66" spans="1:10" s="332" customFormat="1" ht="12.75" customHeight="1">
      <c r="A66" s="36">
        <v>291</v>
      </c>
      <c r="B66" s="37" t="s">
        <v>937</v>
      </c>
      <c r="C66" s="60" t="s">
        <v>1082</v>
      </c>
      <c r="D66" s="1015">
        <v>10</v>
      </c>
      <c r="E66" s="1016">
        <v>32.4</v>
      </c>
      <c r="F66" s="81">
        <f>PRODUCT(D66:E66)</f>
        <v>324</v>
      </c>
      <c r="G66" s="1007">
        <f>F66</f>
        <v>324</v>
      </c>
      <c r="H66" s="1007"/>
      <c r="I66" s="1007"/>
      <c r="J66" s="172">
        <v>324</v>
      </c>
    </row>
    <row r="67" spans="1:10" s="332" customFormat="1" ht="12.75" customHeight="1">
      <c r="A67" s="38" t="s">
        <v>459</v>
      </c>
      <c r="B67" s="39"/>
      <c r="C67" s="61"/>
      <c r="D67" s="1013"/>
      <c r="E67" s="1014"/>
      <c r="F67" s="68">
        <f>SUM(F66:F66)</f>
        <v>324</v>
      </c>
      <c r="G67" s="1010"/>
      <c r="H67" s="1010"/>
      <c r="I67" s="1007"/>
      <c r="J67" s="173">
        <v>324</v>
      </c>
    </row>
    <row r="68" spans="1:10" s="329" customFormat="1" ht="12.75" customHeight="1">
      <c r="A68" s="35">
        <v>292</v>
      </c>
      <c r="B68" s="37" t="s">
        <v>937</v>
      </c>
      <c r="C68" s="21" t="s">
        <v>983</v>
      </c>
      <c r="D68" s="247">
        <v>50</v>
      </c>
      <c r="E68" s="22">
        <v>40</v>
      </c>
      <c r="F68" s="81">
        <f aca="true" t="shared" si="6" ref="F68:F99">D68*E68</f>
        <v>2000</v>
      </c>
      <c r="G68" s="1007">
        <f aca="true" t="shared" si="7" ref="G68:G99">F68</f>
        <v>2000</v>
      </c>
      <c r="H68" s="1007"/>
      <c r="I68" s="1007"/>
      <c r="J68" s="172">
        <v>2000</v>
      </c>
    </row>
    <row r="69" spans="1:10" s="329" customFormat="1" ht="33" customHeight="1">
      <c r="A69" s="35">
        <v>292</v>
      </c>
      <c r="B69" s="37" t="s">
        <v>937</v>
      </c>
      <c r="C69" s="21" t="s">
        <v>984</v>
      </c>
      <c r="D69" s="247">
        <v>350</v>
      </c>
      <c r="E69" s="22">
        <v>20</v>
      </c>
      <c r="F69" s="81">
        <f t="shared" si="6"/>
        <v>7000</v>
      </c>
      <c r="G69" s="1007">
        <f t="shared" si="7"/>
        <v>7000</v>
      </c>
      <c r="H69" s="1007"/>
      <c r="I69" s="1007"/>
      <c r="J69" s="172">
        <v>7000</v>
      </c>
    </row>
    <row r="70" spans="1:10" s="329" customFormat="1" ht="33" customHeight="1">
      <c r="A70" s="35">
        <v>292</v>
      </c>
      <c r="B70" s="37" t="s">
        <v>937</v>
      </c>
      <c r="C70" s="21" t="s">
        <v>1049</v>
      </c>
      <c r="D70" s="247">
        <v>350</v>
      </c>
      <c r="E70" s="22">
        <v>16</v>
      </c>
      <c r="F70" s="81">
        <f t="shared" si="6"/>
        <v>5600</v>
      </c>
      <c r="G70" s="1007">
        <f t="shared" si="7"/>
        <v>5600</v>
      </c>
      <c r="H70" s="1007"/>
      <c r="I70" s="1007"/>
      <c r="J70" s="172">
        <v>5600</v>
      </c>
    </row>
    <row r="71" spans="1:10" s="329" customFormat="1" ht="12.75" customHeight="1">
      <c r="A71" s="35">
        <v>292</v>
      </c>
      <c r="B71" s="29" t="s">
        <v>960</v>
      </c>
      <c r="C71" s="21" t="s">
        <v>1050</v>
      </c>
      <c r="D71" s="247">
        <v>200</v>
      </c>
      <c r="E71" s="22">
        <v>2.5</v>
      </c>
      <c r="F71" s="81">
        <f t="shared" si="6"/>
        <v>500</v>
      </c>
      <c r="G71" s="1007">
        <f t="shared" si="7"/>
        <v>500</v>
      </c>
      <c r="H71" s="1007"/>
      <c r="I71" s="1007"/>
      <c r="J71" s="172">
        <v>500</v>
      </c>
    </row>
    <row r="72" spans="1:10" s="329" customFormat="1" ht="12.75" customHeight="1">
      <c r="A72" s="35">
        <v>292</v>
      </c>
      <c r="B72" s="29" t="s">
        <v>960</v>
      </c>
      <c r="C72" s="21" t="s">
        <v>1051</v>
      </c>
      <c r="D72" s="247">
        <v>200</v>
      </c>
      <c r="E72" s="22">
        <v>2.5</v>
      </c>
      <c r="F72" s="81">
        <f t="shared" si="6"/>
        <v>500</v>
      </c>
      <c r="G72" s="1007">
        <f t="shared" si="7"/>
        <v>500</v>
      </c>
      <c r="H72" s="1007"/>
      <c r="I72" s="1007"/>
      <c r="J72" s="172">
        <v>500</v>
      </c>
    </row>
    <row r="73" spans="1:10" s="329" customFormat="1" ht="12.75" customHeight="1">
      <c r="A73" s="35">
        <v>292</v>
      </c>
      <c r="B73" s="29" t="s">
        <v>960</v>
      </c>
      <c r="C73" s="21" t="s">
        <v>78</v>
      </c>
      <c r="D73" s="247">
        <v>150</v>
      </c>
      <c r="E73" s="22">
        <v>2.5</v>
      </c>
      <c r="F73" s="81">
        <f t="shared" si="6"/>
        <v>375</v>
      </c>
      <c r="G73" s="1007">
        <f t="shared" si="7"/>
        <v>375</v>
      </c>
      <c r="H73" s="1007"/>
      <c r="I73" s="1007"/>
      <c r="J73" s="172">
        <v>375</v>
      </c>
    </row>
    <row r="74" spans="1:10" s="329" customFormat="1" ht="12.75" customHeight="1">
      <c r="A74" s="35">
        <v>292</v>
      </c>
      <c r="B74" s="29" t="s">
        <v>960</v>
      </c>
      <c r="C74" s="21" t="s">
        <v>985</v>
      </c>
      <c r="D74" s="247">
        <v>40</v>
      </c>
      <c r="E74" s="22">
        <v>9</v>
      </c>
      <c r="F74" s="81">
        <f t="shared" si="6"/>
        <v>360</v>
      </c>
      <c r="G74" s="1007">
        <f t="shared" si="7"/>
        <v>360</v>
      </c>
      <c r="H74" s="1007"/>
      <c r="I74" s="1007"/>
      <c r="J74" s="172">
        <v>360</v>
      </c>
    </row>
    <row r="75" spans="1:10" s="329" customFormat="1" ht="12.75" customHeight="1">
      <c r="A75" s="35">
        <v>292</v>
      </c>
      <c r="B75" s="29" t="s">
        <v>960</v>
      </c>
      <c r="C75" s="21" t="s">
        <v>986</v>
      </c>
      <c r="D75" s="247">
        <v>40</v>
      </c>
      <c r="E75" s="22">
        <v>8</v>
      </c>
      <c r="F75" s="81">
        <f t="shared" si="6"/>
        <v>320</v>
      </c>
      <c r="G75" s="1007">
        <f t="shared" si="7"/>
        <v>320</v>
      </c>
      <c r="H75" s="1007"/>
      <c r="I75" s="1007"/>
      <c r="J75" s="172">
        <v>320</v>
      </c>
    </row>
    <row r="76" spans="1:10" s="329" customFormat="1" ht="12.75" customHeight="1">
      <c r="A76" s="35">
        <v>292</v>
      </c>
      <c r="B76" s="29" t="s">
        <v>960</v>
      </c>
      <c r="C76" s="21" t="s">
        <v>988</v>
      </c>
      <c r="D76" s="247">
        <v>20</v>
      </c>
      <c r="E76" s="22">
        <v>16</v>
      </c>
      <c r="F76" s="81">
        <f t="shared" si="6"/>
        <v>320</v>
      </c>
      <c r="G76" s="1007">
        <f t="shared" si="7"/>
        <v>320</v>
      </c>
      <c r="H76" s="1007"/>
      <c r="I76" s="1007"/>
      <c r="J76" s="172">
        <v>320</v>
      </c>
    </row>
    <row r="77" spans="1:10" s="329" customFormat="1" ht="12.75" customHeight="1">
      <c r="A77" s="35">
        <v>292</v>
      </c>
      <c r="B77" s="29" t="s">
        <v>960</v>
      </c>
      <c r="C77" s="21" t="s">
        <v>989</v>
      </c>
      <c r="D77" s="247">
        <v>30</v>
      </c>
      <c r="E77" s="22">
        <v>8</v>
      </c>
      <c r="F77" s="81">
        <f t="shared" si="6"/>
        <v>240</v>
      </c>
      <c r="G77" s="1007">
        <f t="shared" si="7"/>
        <v>240</v>
      </c>
      <c r="H77" s="1007"/>
      <c r="I77" s="1007"/>
      <c r="J77" s="172">
        <v>240</v>
      </c>
    </row>
    <row r="78" spans="1:10" s="329" customFormat="1" ht="12.75" customHeight="1">
      <c r="A78" s="35">
        <v>292</v>
      </c>
      <c r="B78" s="29" t="s">
        <v>960</v>
      </c>
      <c r="C78" s="21" t="s">
        <v>990</v>
      </c>
      <c r="D78" s="247">
        <v>30</v>
      </c>
      <c r="E78" s="22">
        <v>11</v>
      </c>
      <c r="F78" s="81">
        <f t="shared" si="6"/>
        <v>330</v>
      </c>
      <c r="G78" s="1007">
        <f t="shared" si="7"/>
        <v>330</v>
      </c>
      <c r="H78" s="1007"/>
      <c r="I78" s="1007"/>
      <c r="J78" s="172">
        <v>330</v>
      </c>
    </row>
    <row r="79" spans="1:10" s="329" customFormat="1" ht="12.75" customHeight="1">
      <c r="A79" s="35">
        <v>292</v>
      </c>
      <c r="B79" s="29" t="s">
        <v>960</v>
      </c>
      <c r="C79" s="21" t="s">
        <v>991</v>
      </c>
      <c r="D79" s="247">
        <v>40</v>
      </c>
      <c r="E79" s="22">
        <v>6</v>
      </c>
      <c r="F79" s="81">
        <f t="shared" si="6"/>
        <v>240</v>
      </c>
      <c r="G79" s="1007">
        <f t="shared" si="7"/>
        <v>240</v>
      </c>
      <c r="H79" s="1007"/>
      <c r="I79" s="1007"/>
      <c r="J79" s="172">
        <v>240</v>
      </c>
    </row>
    <row r="80" spans="1:10" s="329" customFormat="1" ht="12.75" customHeight="1">
      <c r="A80" s="35">
        <v>292</v>
      </c>
      <c r="B80" s="29" t="s">
        <v>960</v>
      </c>
      <c r="C80" s="21" t="s">
        <v>992</v>
      </c>
      <c r="D80" s="247">
        <v>15</v>
      </c>
      <c r="E80" s="22">
        <v>23</v>
      </c>
      <c r="F80" s="81">
        <f t="shared" si="6"/>
        <v>345</v>
      </c>
      <c r="G80" s="1007">
        <f t="shared" si="7"/>
        <v>345</v>
      </c>
      <c r="H80" s="1007"/>
      <c r="I80" s="1007"/>
      <c r="J80" s="172">
        <v>345</v>
      </c>
    </row>
    <row r="81" spans="1:10" s="329" customFormat="1" ht="12.75" customHeight="1">
      <c r="A81" s="35">
        <v>292</v>
      </c>
      <c r="B81" s="37" t="s">
        <v>937</v>
      </c>
      <c r="C81" s="21" t="s">
        <v>79</v>
      </c>
      <c r="D81" s="247">
        <v>100</v>
      </c>
      <c r="E81" s="22">
        <v>4</v>
      </c>
      <c r="F81" s="81">
        <f t="shared" si="6"/>
        <v>400</v>
      </c>
      <c r="G81" s="1007">
        <f t="shared" si="7"/>
        <v>400</v>
      </c>
      <c r="H81" s="1007"/>
      <c r="I81" s="1007"/>
      <c r="J81" s="172">
        <v>400</v>
      </c>
    </row>
    <row r="82" spans="1:10" s="329" customFormat="1" ht="12.75" customHeight="1">
      <c r="A82" s="35">
        <v>292</v>
      </c>
      <c r="B82" s="37" t="s">
        <v>937</v>
      </c>
      <c r="C82" s="21" t="s">
        <v>80</v>
      </c>
      <c r="D82" s="247">
        <v>500</v>
      </c>
      <c r="E82" s="22">
        <v>5</v>
      </c>
      <c r="F82" s="81">
        <f t="shared" si="6"/>
        <v>2500</v>
      </c>
      <c r="G82" s="1007">
        <f t="shared" si="7"/>
        <v>2500</v>
      </c>
      <c r="H82" s="1007"/>
      <c r="I82" s="1007"/>
      <c r="J82" s="172">
        <v>2500</v>
      </c>
    </row>
    <row r="83" spans="1:10" s="329" customFormat="1" ht="12.75" customHeight="1">
      <c r="A83" s="35">
        <v>292</v>
      </c>
      <c r="B83" s="29" t="s">
        <v>960</v>
      </c>
      <c r="C83" s="21" t="s">
        <v>994</v>
      </c>
      <c r="D83" s="247">
        <v>350</v>
      </c>
      <c r="E83" s="22">
        <v>25</v>
      </c>
      <c r="F83" s="81">
        <f t="shared" si="6"/>
        <v>8750</v>
      </c>
      <c r="G83" s="1007">
        <f t="shared" si="7"/>
        <v>8750</v>
      </c>
      <c r="H83" s="1007"/>
      <c r="I83" s="1007"/>
      <c r="J83" s="172">
        <v>8750</v>
      </c>
    </row>
    <row r="84" spans="1:10" s="329" customFormat="1" ht="24" customHeight="1">
      <c r="A84" s="35">
        <v>292</v>
      </c>
      <c r="B84" s="37" t="s">
        <v>937</v>
      </c>
      <c r="C84" s="21" t="s">
        <v>995</v>
      </c>
      <c r="D84" s="247">
        <v>50</v>
      </c>
      <c r="E84" s="22">
        <v>4</v>
      </c>
      <c r="F84" s="81">
        <f t="shared" si="6"/>
        <v>200</v>
      </c>
      <c r="G84" s="1007">
        <f t="shared" si="7"/>
        <v>200</v>
      </c>
      <c r="H84" s="1007"/>
      <c r="I84" s="1007"/>
      <c r="J84" s="172">
        <v>200</v>
      </c>
    </row>
    <row r="85" spans="1:10" s="329" customFormat="1" ht="12.75" customHeight="1">
      <c r="A85" s="35">
        <v>292</v>
      </c>
      <c r="B85" s="37" t="s">
        <v>937</v>
      </c>
      <c r="C85" s="21" t="s">
        <v>996</v>
      </c>
      <c r="D85" s="247">
        <v>30</v>
      </c>
      <c r="E85" s="22">
        <v>16</v>
      </c>
      <c r="F85" s="81">
        <f t="shared" si="6"/>
        <v>480</v>
      </c>
      <c r="G85" s="1007">
        <f t="shared" si="7"/>
        <v>480</v>
      </c>
      <c r="H85" s="1007"/>
      <c r="I85" s="1007"/>
      <c r="J85" s="172">
        <v>480</v>
      </c>
    </row>
    <row r="86" spans="1:10" s="329" customFormat="1" ht="12.75" customHeight="1">
      <c r="A86" s="35">
        <v>292</v>
      </c>
      <c r="B86" s="29" t="s">
        <v>960</v>
      </c>
      <c r="C86" s="21" t="s">
        <v>998</v>
      </c>
      <c r="D86" s="247">
        <v>20</v>
      </c>
      <c r="E86" s="22">
        <v>15</v>
      </c>
      <c r="F86" s="81">
        <f t="shared" si="6"/>
        <v>300</v>
      </c>
      <c r="G86" s="1007">
        <f t="shared" si="7"/>
        <v>300</v>
      </c>
      <c r="H86" s="1007"/>
      <c r="I86" s="1007"/>
      <c r="J86" s="172">
        <v>300</v>
      </c>
    </row>
    <row r="87" spans="1:10" s="329" customFormat="1" ht="12.75" customHeight="1">
      <c r="A87" s="35">
        <v>292</v>
      </c>
      <c r="B87" s="37" t="s">
        <v>937</v>
      </c>
      <c r="C87" s="21" t="s">
        <v>999</v>
      </c>
      <c r="D87" s="247">
        <v>20</v>
      </c>
      <c r="E87" s="22">
        <v>7</v>
      </c>
      <c r="F87" s="81">
        <f t="shared" si="6"/>
        <v>140</v>
      </c>
      <c r="G87" s="1007">
        <f t="shared" si="7"/>
        <v>140</v>
      </c>
      <c r="H87" s="1007"/>
      <c r="I87" s="1007"/>
      <c r="J87" s="172">
        <v>140</v>
      </c>
    </row>
    <row r="88" spans="1:10" s="329" customFormat="1" ht="21" customHeight="1">
      <c r="A88" s="35">
        <v>292</v>
      </c>
      <c r="B88" s="37" t="s">
        <v>937</v>
      </c>
      <c r="C88" s="21" t="s">
        <v>1001</v>
      </c>
      <c r="D88" s="247">
        <v>20</v>
      </c>
      <c r="E88" s="22">
        <v>12</v>
      </c>
      <c r="F88" s="81">
        <f t="shared" si="6"/>
        <v>240</v>
      </c>
      <c r="G88" s="1007">
        <f t="shared" si="7"/>
        <v>240</v>
      </c>
      <c r="H88" s="1007"/>
      <c r="I88" s="1007"/>
      <c r="J88" s="172">
        <v>240</v>
      </c>
    </row>
    <row r="89" spans="1:10" s="329" customFormat="1" ht="12.75" customHeight="1">
      <c r="A89" s="35">
        <v>292</v>
      </c>
      <c r="B89" s="37" t="s">
        <v>937</v>
      </c>
      <c r="C89" s="21" t="s">
        <v>1002</v>
      </c>
      <c r="D89" s="247">
        <v>25</v>
      </c>
      <c r="E89" s="22">
        <v>12</v>
      </c>
      <c r="F89" s="81">
        <f t="shared" si="6"/>
        <v>300</v>
      </c>
      <c r="G89" s="1007">
        <f t="shared" si="7"/>
        <v>300</v>
      </c>
      <c r="H89" s="1007"/>
      <c r="I89" s="1007"/>
      <c r="J89" s="172">
        <v>300</v>
      </c>
    </row>
    <row r="90" spans="1:10" s="329" customFormat="1" ht="12.75" customHeight="1">
      <c r="A90" s="35">
        <v>292</v>
      </c>
      <c r="B90" s="37" t="s">
        <v>937</v>
      </c>
      <c r="C90" s="21" t="s">
        <v>1083</v>
      </c>
      <c r="D90" s="247">
        <v>10</v>
      </c>
      <c r="E90" s="22">
        <v>20</v>
      </c>
      <c r="F90" s="81">
        <f t="shared" si="6"/>
        <v>200</v>
      </c>
      <c r="G90" s="1007">
        <f t="shared" si="7"/>
        <v>200</v>
      </c>
      <c r="H90" s="1007"/>
      <c r="I90" s="1007"/>
      <c r="J90" s="172">
        <v>200</v>
      </c>
    </row>
    <row r="91" spans="1:10" s="329" customFormat="1" ht="12.75" customHeight="1">
      <c r="A91" s="35">
        <v>292</v>
      </c>
      <c r="B91" s="37" t="s">
        <v>937</v>
      </c>
      <c r="C91" s="21" t="s">
        <v>1003</v>
      </c>
      <c r="D91" s="247">
        <v>40</v>
      </c>
      <c r="E91" s="22">
        <v>0.4</v>
      </c>
      <c r="F91" s="81">
        <f t="shared" si="6"/>
        <v>16</v>
      </c>
      <c r="G91" s="1007">
        <f t="shared" si="7"/>
        <v>16</v>
      </c>
      <c r="H91" s="1007"/>
      <c r="I91" s="1007"/>
      <c r="J91" s="172">
        <v>16</v>
      </c>
    </row>
    <row r="92" spans="1:10" s="329" customFormat="1" ht="12.75" customHeight="1">
      <c r="A92" s="35">
        <v>292</v>
      </c>
      <c r="B92" s="37" t="s">
        <v>937</v>
      </c>
      <c r="C92" s="21" t="s">
        <v>1004</v>
      </c>
      <c r="D92" s="247">
        <v>30</v>
      </c>
      <c r="E92" s="22">
        <v>5</v>
      </c>
      <c r="F92" s="81">
        <f t="shared" si="6"/>
        <v>150</v>
      </c>
      <c r="G92" s="1007">
        <f t="shared" si="7"/>
        <v>150</v>
      </c>
      <c r="H92" s="1007"/>
      <c r="I92" s="1007"/>
      <c r="J92" s="172">
        <v>150</v>
      </c>
    </row>
    <row r="93" spans="1:10" s="329" customFormat="1" ht="12.75" customHeight="1">
      <c r="A93" s="35">
        <v>292</v>
      </c>
      <c r="B93" s="37" t="s">
        <v>937</v>
      </c>
      <c r="C93" s="21" t="s">
        <v>1005</v>
      </c>
      <c r="D93" s="247">
        <v>30</v>
      </c>
      <c r="E93" s="22">
        <v>5</v>
      </c>
      <c r="F93" s="81">
        <f t="shared" si="6"/>
        <v>150</v>
      </c>
      <c r="G93" s="1007">
        <f t="shared" si="7"/>
        <v>150</v>
      </c>
      <c r="H93" s="1007"/>
      <c r="I93" s="1007"/>
      <c r="J93" s="172">
        <v>150</v>
      </c>
    </row>
    <row r="94" spans="1:10" s="329" customFormat="1" ht="12.75" customHeight="1">
      <c r="A94" s="35">
        <v>292</v>
      </c>
      <c r="B94" s="37" t="s">
        <v>937</v>
      </c>
      <c r="C94" s="21" t="s">
        <v>1006</v>
      </c>
      <c r="D94" s="247">
        <v>15</v>
      </c>
      <c r="E94" s="22">
        <v>8</v>
      </c>
      <c r="F94" s="81">
        <f t="shared" si="6"/>
        <v>120</v>
      </c>
      <c r="G94" s="1007">
        <f t="shared" si="7"/>
        <v>120</v>
      </c>
      <c r="H94" s="1007"/>
      <c r="I94" s="1007"/>
      <c r="J94" s="172">
        <v>120</v>
      </c>
    </row>
    <row r="95" spans="1:10" s="329" customFormat="1" ht="12.75" customHeight="1">
      <c r="A95" s="35">
        <v>292</v>
      </c>
      <c r="B95" s="37" t="s">
        <v>937</v>
      </c>
      <c r="C95" s="21" t="s">
        <v>1007</v>
      </c>
      <c r="D95" s="247">
        <v>15</v>
      </c>
      <c r="E95" s="22">
        <v>8</v>
      </c>
      <c r="F95" s="81">
        <f t="shared" si="6"/>
        <v>120</v>
      </c>
      <c r="G95" s="1007">
        <f t="shared" si="7"/>
        <v>120</v>
      </c>
      <c r="H95" s="1007"/>
      <c r="I95" s="1007"/>
      <c r="J95" s="172">
        <v>120</v>
      </c>
    </row>
    <row r="96" spans="1:10" s="329" customFormat="1" ht="36.75" customHeight="1">
      <c r="A96" s="35">
        <v>292</v>
      </c>
      <c r="B96" s="37" t="s">
        <v>937</v>
      </c>
      <c r="C96" s="21" t="s">
        <v>1008</v>
      </c>
      <c r="D96" s="247">
        <v>100</v>
      </c>
      <c r="E96" s="22">
        <v>7</v>
      </c>
      <c r="F96" s="81">
        <f t="shared" si="6"/>
        <v>700</v>
      </c>
      <c r="G96" s="1007">
        <f t="shared" si="7"/>
        <v>700</v>
      </c>
      <c r="H96" s="1007"/>
      <c r="I96" s="1007"/>
      <c r="J96" s="172">
        <v>700</v>
      </c>
    </row>
    <row r="97" spans="1:10" s="329" customFormat="1" ht="33" customHeight="1">
      <c r="A97" s="35">
        <v>292</v>
      </c>
      <c r="B97" s="37" t="s">
        <v>937</v>
      </c>
      <c r="C97" s="21" t="s">
        <v>1009</v>
      </c>
      <c r="D97" s="247">
        <v>100</v>
      </c>
      <c r="E97" s="22">
        <v>7</v>
      </c>
      <c r="F97" s="81">
        <f t="shared" si="6"/>
        <v>700</v>
      </c>
      <c r="G97" s="1007">
        <f t="shared" si="7"/>
        <v>700</v>
      </c>
      <c r="H97" s="1007"/>
      <c r="I97" s="1007"/>
      <c r="J97" s="172">
        <v>700</v>
      </c>
    </row>
    <row r="98" spans="1:10" s="329" customFormat="1" ht="24.75" customHeight="1">
      <c r="A98" s="35">
        <v>292</v>
      </c>
      <c r="B98" s="24" t="s">
        <v>1011</v>
      </c>
      <c r="C98" s="21" t="s">
        <v>1010</v>
      </c>
      <c r="D98" s="247">
        <v>20</v>
      </c>
      <c r="E98" s="22">
        <v>22</v>
      </c>
      <c r="F98" s="81">
        <f t="shared" si="6"/>
        <v>440</v>
      </c>
      <c r="G98" s="1007">
        <f t="shared" si="7"/>
        <v>440</v>
      </c>
      <c r="H98" s="1007"/>
      <c r="I98" s="1007"/>
      <c r="J98" s="172">
        <v>440</v>
      </c>
    </row>
    <row r="99" spans="1:10" s="329" customFormat="1" ht="27" customHeight="1">
      <c r="A99" s="35">
        <v>292</v>
      </c>
      <c r="B99" s="24" t="s">
        <v>937</v>
      </c>
      <c r="C99" s="21" t="s">
        <v>82</v>
      </c>
      <c r="D99" s="247">
        <v>50</v>
      </c>
      <c r="E99" s="22">
        <v>5</v>
      </c>
      <c r="F99" s="81">
        <f t="shared" si="6"/>
        <v>250</v>
      </c>
      <c r="G99" s="1007">
        <f t="shared" si="7"/>
        <v>250</v>
      </c>
      <c r="H99" s="1007"/>
      <c r="I99" s="1007"/>
      <c r="J99" s="172">
        <v>250</v>
      </c>
    </row>
    <row r="100" spans="1:10" s="329" customFormat="1" ht="12.75" customHeight="1">
      <c r="A100" s="35">
        <v>292</v>
      </c>
      <c r="B100" s="24" t="s">
        <v>937</v>
      </c>
      <c r="C100" s="21" t="s">
        <v>1084</v>
      </c>
      <c r="D100" s="247">
        <v>200</v>
      </c>
      <c r="E100" s="22">
        <v>1.3</v>
      </c>
      <c r="F100" s="81">
        <f aca="true" t="shared" si="8" ref="F100:F121">D100*E100</f>
        <v>260</v>
      </c>
      <c r="G100" s="1007">
        <f aca="true" t="shared" si="9" ref="G100:G121">F100</f>
        <v>260</v>
      </c>
      <c r="H100" s="1007"/>
      <c r="I100" s="1007"/>
      <c r="J100" s="172">
        <v>260</v>
      </c>
    </row>
    <row r="101" spans="1:10" s="329" customFormat="1" ht="12.75" customHeight="1">
      <c r="A101" s="35">
        <v>292</v>
      </c>
      <c r="B101" s="24" t="s">
        <v>937</v>
      </c>
      <c r="C101" s="21" t="s">
        <v>1085</v>
      </c>
      <c r="D101" s="247">
        <v>100</v>
      </c>
      <c r="E101" s="22">
        <v>2</v>
      </c>
      <c r="F101" s="81">
        <f t="shared" si="8"/>
        <v>200</v>
      </c>
      <c r="G101" s="1007">
        <f t="shared" si="9"/>
        <v>200</v>
      </c>
      <c r="H101" s="1007"/>
      <c r="I101" s="1007"/>
      <c r="J101" s="172">
        <v>200</v>
      </c>
    </row>
    <row r="102" spans="1:10" s="329" customFormat="1" ht="12.75" customHeight="1">
      <c r="A102" s="35">
        <v>292</v>
      </c>
      <c r="B102" s="24" t="s">
        <v>937</v>
      </c>
      <c r="C102" s="21" t="s">
        <v>1086</v>
      </c>
      <c r="D102" s="247">
        <v>10</v>
      </c>
      <c r="E102" s="22">
        <v>20</v>
      </c>
      <c r="F102" s="81">
        <f t="shared" si="8"/>
        <v>200</v>
      </c>
      <c r="G102" s="1007">
        <f t="shared" si="9"/>
        <v>200</v>
      </c>
      <c r="H102" s="1007"/>
      <c r="I102" s="1007"/>
      <c r="J102" s="172">
        <v>200</v>
      </c>
    </row>
    <row r="103" spans="1:10" s="329" customFormat="1" ht="12.75" customHeight="1">
      <c r="A103" s="35">
        <v>292</v>
      </c>
      <c r="B103" s="24" t="s">
        <v>937</v>
      </c>
      <c r="C103" s="21" t="s">
        <v>1087</v>
      </c>
      <c r="D103" s="247">
        <v>10</v>
      </c>
      <c r="E103" s="22">
        <v>12</v>
      </c>
      <c r="F103" s="81">
        <f t="shared" si="8"/>
        <v>120</v>
      </c>
      <c r="G103" s="1007">
        <f t="shared" si="9"/>
        <v>120</v>
      </c>
      <c r="H103" s="1007"/>
      <c r="I103" s="1007"/>
      <c r="J103" s="172">
        <v>120</v>
      </c>
    </row>
    <row r="104" spans="1:10" s="329" customFormat="1" ht="12.75" customHeight="1">
      <c r="A104" s="35">
        <v>292</v>
      </c>
      <c r="B104" s="24" t="s">
        <v>937</v>
      </c>
      <c r="C104" s="21" t="s">
        <v>42</v>
      </c>
      <c r="D104" s="247">
        <v>80</v>
      </c>
      <c r="E104" s="22">
        <v>5</v>
      </c>
      <c r="F104" s="81">
        <f t="shared" si="8"/>
        <v>400</v>
      </c>
      <c r="G104" s="1007">
        <f t="shared" si="9"/>
        <v>400</v>
      </c>
      <c r="H104" s="1007"/>
      <c r="I104" s="1007"/>
      <c r="J104" s="172">
        <v>400</v>
      </c>
    </row>
    <row r="105" spans="1:10" s="329" customFormat="1" ht="12.75" customHeight="1">
      <c r="A105" s="35">
        <v>292</v>
      </c>
      <c r="B105" s="24" t="s">
        <v>937</v>
      </c>
      <c r="C105" s="21" t="s">
        <v>43</v>
      </c>
      <c r="D105" s="247">
        <v>90</v>
      </c>
      <c r="E105" s="22">
        <v>4</v>
      </c>
      <c r="F105" s="81">
        <f t="shared" si="8"/>
        <v>360</v>
      </c>
      <c r="G105" s="1007">
        <f t="shared" si="9"/>
        <v>360</v>
      </c>
      <c r="H105" s="1007"/>
      <c r="I105" s="1007"/>
      <c r="J105" s="172">
        <v>360</v>
      </c>
    </row>
    <row r="106" spans="1:10" s="329" customFormat="1" ht="12.75" customHeight="1">
      <c r="A106" s="35">
        <v>292</v>
      </c>
      <c r="B106" s="24" t="s">
        <v>937</v>
      </c>
      <c r="C106" s="21" t="s">
        <v>44</v>
      </c>
      <c r="D106" s="247">
        <v>10</v>
      </c>
      <c r="E106" s="22">
        <v>6</v>
      </c>
      <c r="F106" s="81">
        <f t="shared" si="8"/>
        <v>60</v>
      </c>
      <c r="G106" s="1007">
        <f t="shared" si="9"/>
        <v>60</v>
      </c>
      <c r="H106" s="1007"/>
      <c r="I106" s="1007"/>
      <c r="J106" s="172">
        <v>60</v>
      </c>
    </row>
    <row r="107" spans="1:10" s="329" customFormat="1" ht="12.75" customHeight="1">
      <c r="A107" s="35">
        <v>292</v>
      </c>
      <c r="B107" s="24" t="s">
        <v>937</v>
      </c>
      <c r="C107" s="21" t="s">
        <v>45</v>
      </c>
      <c r="D107" s="247">
        <v>40</v>
      </c>
      <c r="E107" s="22">
        <v>1</v>
      </c>
      <c r="F107" s="81">
        <f t="shared" si="8"/>
        <v>40</v>
      </c>
      <c r="G107" s="1007">
        <f t="shared" si="9"/>
        <v>40</v>
      </c>
      <c r="H107" s="1007"/>
      <c r="I107" s="1007"/>
      <c r="J107" s="172">
        <v>40</v>
      </c>
    </row>
    <row r="108" spans="1:10" s="329" customFormat="1" ht="12.75" customHeight="1">
      <c r="A108" s="35">
        <v>292</v>
      </c>
      <c r="B108" s="24" t="s">
        <v>937</v>
      </c>
      <c r="C108" s="21" t="s">
        <v>46</v>
      </c>
      <c r="D108" s="247">
        <v>10</v>
      </c>
      <c r="E108" s="22">
        <v>25</v>
      </c>
      <c r="F108" s="81">
        <f t="shared" si="8"/>
        <v>250</v>
      </c>
      <c r="G108" s="1007">
        <f t="shared" si="9"/>
        <v>250</v>
      </c>
      <c r="H108" s="1007"/>
      <c r="I108" s="1007"/>
      <c r="J108" s="172">
        <v>250</v>
      </c>
    </row>
    <row r="109" spans="1:10" s="329" customFormat="1" ht="12.75" customHeight="1">
      <c r="A109" s="35">
        <v>292</v>
      </c>
      <c r="B109" s="24" t="s">
        <v>937</v>
      </c>
      <c r="C109" s="21" t="s">
        <v>47</v>
      </c>
      <c r="D109" s="247">
        <v>60</v>
      </c>
      <c r="E109" s="22">
        <v>9</v>
      </c>
      <c r="F109" s="81">
        <f t="shared" si="8"/>
        <v>540</v>
      </c>
      <c r="G109" s="1007">
        <f t="shared" si="9"/>
        <v>540</v>
      </c>
      <c r="H109" s="1007"/>
      <c r="I109" s="1007"/>
      <c r="J109" s="172">
        <v>540</v>
      </c>
    </row>
    <row r="110" spans="1:10" s="329" customFormat="1" ht="12.75" customHeight="1">
      <c r="A110" s="35">
        <v>292</v>
      </c>
      <c r="B110" s="24" t="s">
        <v>937</v>
      </c>
      <c r="C110" s="21" t="s">
        <v>548</v>
      </c>
      <c r="D110" s="247">
        <v>20</v>
      </c>
      <c r="E110" s="22">
        <v>30</v>
      </c>
      <c r="F110" s="81">
        <f t="shared" si="8"/>
        <v>600</v>
      </c>
      <c r="G110" s="1007">
        <f t="shared" si="9"/>
        <v>600</v>
      </c>
      <c r="H110" s="1007"/>
      <c r="I110" s="1007"/>
      <c r="J110" s="172">
        <v>600</v>
      </c>
    </row>
    <row r="111" spans="1:10" s="329" customFormat="1" ht="12.75" customHeight="1">
      <c r="A111" s="35">
        <v>292</v>
      </c>
      <c r="B111" s="24" t="s">
        <v>937</v>
      </c>
      <c r="C111" s="21" t="s">
        <v>549</v>
      </c>
      <c r="D111" s="247">
        <v>10</v>
      </c>
      <c r="E111" s="22">
        <v>50</v>
      </c>
      <c r="F111" s="81">
        <f t="shared" si="8"/>
        <v>500</v>
      </c>
      <c r="G111" s="1007">
        <f t="shared" si="9"/>
        <v>500</v>
      </c>
      <c r="H111" s="1007"/>
      <c r="I111" s="1007"/>
      <c r="J111" s="172">
        <v>500</v>
      </c>
    </row>
    <row r="112" spans="1:10" s="329" customFormat="1" ht="12.75" customHeight="1">
      <c r="A112" s="35">
        <v>292</v>
      </c>
      <c r="B112" s="24" t="s">
        <v>960</v>
      </c>
      <c r="C112" s="21" t="s">
        <v>48</v>
      </c>
      <c r="D112" s="247">
        <v>30</v>
      </c>
      <c r="E112" s="22">
        <v>10</v>
      </c>
      <c r="F112" s="81">
        <f t="shared" si="8"/>
        <v>300</v>
      </c>
      <c r="G112" s="1007">
        <f t="shared" si="9"/>
        <v>300</v>
      </c>
      <c r="H112" s="1007"/>
      <c r="I112" s="1007"/>
      <c r="J112" s="172">
        <v>300</v>
      </c>
    </row>
    <row r="113" spans="1:11" s="335" customFormat="1" ht="27" customHeight="1">
      <c r="A113" s="31">
        <v>292</v>
      </c>
      <c r="B113" s="37" t="s">
        <v>937</v>
      </c>
      <c r="C113" s="143" t="s">
        <v>49</v>
      </c>
      <c r="D113" s="446">
        <v>20</v>
      </c>
      <c r="E113" s="1012">
        <v>340</v>
      </c>
      <c r="F113" s="81">
        <f t="shared" si="8"/>
        <v>6800</v>
      </c>
      <c r="G113" s="1007">
        <f t="shared" si="9"/>
        <v>6800</v>
      </c>
      <c r="H113" s="1007"/>
      <c r="I113" s="1007"/>
      <c r="J113" s="172">
        <v>6800</v>
      </c>
      <c r="K113" s="334"/>
    </row>
    <row r="114" spans="1:11" s="335" customFormat="1" ht="27" customHeight="1">
      <c r="A114" s="31">
        <v>292</v>
      </c>
      <c r="B114" s="37" t="s">
        <v>937</v>
      </c>
      <c r="C114" s="143" t="s">
        <v>50</v>
      </c>
      <c r="D114" s="446">
        <v>30</v>
      </c>
      <c r="E114" s="1012">
        <v>630</v>
      </c>
      <c r="F114" s="81">
        <f t="shared" si="8"/>
        <v>18900</v>
      </c>
      <c r="G114" s="1007">
        <f t="shared" si="9"/>
        <v>18900</v>
      </c>
      <c r="H114" s="1007"/>
      <c r="I114" s="1007"/>
      <c r="J114" s="172">
        <v>18900</v>
      </c>
      <c r="K114" s="334"/>
    </row>
    <row r="115" spans="1:11" s="335" customFormat="1" ht="27" customHeight="1">
      <c r="A115" s="31">
        <v>292</v>
      </c>
      <c r="B115" s="37" t="s">
        <v>937</v>
      </c>
      <c r="C115" s="143" t="s">
        <v>51</v>
      </c>
      <c r="D115" s="446">
        <v>25</v>
      </c>
      <c r="E115" s="1012">
        <v>810</v>
      </c>
      <c r="F115" s="81">
        <f t="shared" si="8"/>
        <v>20250</v>
      </c>
      <c r="G115" s="1007">
        <f t="shared" si="9"/>
        <v>20250</v>
      </c>
      <c r="H115" s="1007"/>
      <c r="I115" s="1007"/>
      <c r="J115" s="172">
        <v>20250</v>
      </c>
      <c r="K115" s="334"/>
    </row>
    <row r="116" spans="1:11" s="335" customFormat="1" ht="27" customHeight="1">
      <c r="A116" s="31">
        <v>292</v>
      </c>
      <c r="B116" s="37" t="s">
        <v>937</v>
      </c>
      <c r="C116" s="143" t="s">
        <v>1024</v>
      </c>
      <c r="D116" s="446">
        <v>35</v>
      </c>
      <c r="E116" s="1012">
        <v>400</v>
      </c>
      <c r="F116" s="81">
        <f t="shared" si="8"/>
        <v>14000</v>
      </c>
      <c r="G116" s="1007">
        <f t="shared" si="9"/>
        <v>14000</v>
      </c>
      <c r="H116" s="1007"/>
      <c r="I116" s="1007"/>
      <c r="J116" s="172">
        <v>14000</v>
      </c>
      <c r="K116" s="334"/>
    </row>
    <row r="117" spans="1:11" s="335" customFormat="1" ht="27" customHeight="1">
      <c r="A117" s="31">
        <v>292</v>
      </c>
      <c r="B117" s="37" t="s">
        <v>937</v>
      </c>
      <c r="C117" s="143" t="s">
        <v>52</v>
      </c>
      <c r="D117" s="446">
        <v>26</v>
      </c>
      <c r="E117" s="1012">
        <v>300</v>
      </c>
      <c r="F117" s="81">
        <f t="shared" si="8"/>
        <v>7800</v>
      </c>
      <c r="G117" s="1007">
        <f t="shared" si="9"/>
        <v>7800</v>
      </c>
      <c r="H117" s="1007"/>
      <c r="I117" s="1007"/>
      <c r="J117" s="172">
        <v>7800</v>
      </c>
      <c r="K117" s="334"/>
    </row>
    <row r="118" spans="1:11" s="335" customFormat="1" ht="36" customHeight="1">
      <c r="A118" s="31">
        <v>292</v>
      </c>
      <c r="B118" s="37" t="s">
        <v>937</v>
      </c>
      <c r="C118" s="143" t="s">
        <v>1031</v>
      </c>
      <c r="D118" s="446">
        <v>30</v>
      </c>
      <c r="E118" s="1012">
        <v>300</v>
      </c>
      <c r="F118" s="81">
        <f t="shared" si="8"/>
        <v>9000</v>
      </c>
      <c r="G118" s="1007">
        <f t="shared" si="9"/>
        <v>9000</v>
      </c>
      <c r="H118" s="1007"/>
      <c r="I118" s="1007"/>
      <c r="J118" s="172">
        <v>9000</v>
      </c>
      <c r="K118" s="334"/>
    </row>
    <row r="119" spans="1:11" s="335" customFormat="1" ht="45" customHeight="1">
      <c r="A119" s="31">
        <v>292</v>
      </c>
      <c r="B119" s="25" t="s">
        <v>1041</v>
      </c>
      <c r="C119" s="143" t="s">
        <v>1032</v>
      </c>
      <c r="D119" s="446">
        <v>20</v>
      </c>
      <c r="E119" s="1012">
        <v>350</v>
      </c>
      <c r="F119" s="81">
        <f t="shared" si="8"/>
        <v>7000</v>
      </c>
      <c r="G119" s="1007">
        <f t="shared" si="9"/>
        <v>7000</v>
      </c>
      <c r="H119" s="1007"/>
      <c r="I119" s="1007"/>
      <c r="J119" s="172">
        <v>7000</v>
      </c>
      <c r="K119" s="334"/>
    </row>
    <row r="120" spans="1:11" s="335" customFormat="1" ht="37.5" customHeight="1">
      <c r="A120" s="31">
        <v>292</v>
      </c>
      <c r="B120" s="25" t="s">
        <v>1041</v>
      </c>
      <c r="C120" s="143" t="s">
        <v>1034</v>
      </c>
      <c r="D120" s="446">
        <v>20</v>
      </c>
      <c r="E120" s="1012">
        <v>300</v>
      </c>
      <c r="F120" s="81">
        <f t="shared" si="8"/>
        <v>6000</v>
      </c>
      <c r="G120" s="1007">
        <f t="shared" si="9"/>
        <v>6000</v>
      </c>
      <c r="H120" s="1007"/>
      <c r="I120" s="1007"/>
      <c r="J120" s="172">
        <v>6000</v>
      </c>
      <c r="K120" s="334"/>
    </row>
    <row r="121" spans="1:11" s="335" customFormat="1" ht="33.75" customHeight="1">
      <c r="A121" s="31">
        <v>292</v>
      </c>
      <c r="B121" s="37" t="s">
        <v>937</v>
      </c>
      <c r="C121" s="143" t="s">
        <v>1036</v>
      </c>
      <c r="D121" s="446">
        <v>20</v>
      </c>
      <c r="E121" s="1012">
        <v>320</v>
      </c>
      <c r="F121" s="81">
        <f t="shared" si="8"/>
        <v>6400</v>
      </c>
      <c r="G121" s="1007">
        <f t="shared" si="9"/>
        <v>6400</v>
      </c>
      <c r="H121" s="1007"/>
      <c r="I121" s="1007"/>
      <c r="J121" s="172">
        <v>6400</v>
      </c>
      <c r="K121" s="334"/>
    </row>
    <row r="122" spans="1:11" s="335" customFormat="1" ht="12.75" customHeight="1">
      <c r="A122" s="145" t="s">
        <v>958</v>
      </c>
      <c r="B122" s="37"/>
      <c r="C122" s="1018"/>
      <c r="D122" s="446"/>
      <c r="E122" s="1012"/>
      <c r="F122" s="68">
        <f>SUM(F68:F121)</f>
        <v>134266</v>
      </c>
      <c r="G122" s="1010"/>
      <c r="H122" s="1010"/>
      <c r="I122" s="1007"/>
      <c r="J122" s="173">
        <v>134266</v>
      </c>
      <c r="K122" s="334"/>
    </row>
    <row r="123" spans="1:11" s="335" customFormat="1" ht="12.75" customHeight="1">
      <c r="A123" s="31">
        <v>296</v>
      </c>
      <c r="B123" s="37" t="s">
        <v>937</v>
      </c>
      <c r="C123" s="143" t="s">
        <v>763</v>
      </c>
      <c r="D123" s="446">
        <v>1</v>
      </c>
      <c r="E123" s="1012">
        <v>80.94</v>
      </c>
      <c r="F123" s="81">
        <f>E123*D123</f>
        <v>80.94</v>
      </c>
      <c r="G123" s="1007">
        <v>80.94</v>
      </c>
      <c r="H123" s="1010"/>
      <c r="I123" s="1007"/>
      <c r="J123" s="172">
        <v>80.94</v>
      </c>
      <c r="K123" s="334"/>
    </row>
    <row r="124" spans="1:11" s="335" customFormat="1" ht="12.75" customHeight="1">
      <c r="A124" s="145" t="s">
        <v>959</v>
      </c>
      <c r="B124" s="37"/>
      <c r="C124" s="1018"/>
      <c r="D124" s="446"/>
      <c r="E124" s="1012"/>
      <c r="F124" s="68">
        <f>SUM(F123)</f>
        <v>80.94</v>
      </c>
      <c r="G124" s="1010"/>
      <c r="H124" s="1010"/>
      <c r="I124" s="1007"/>
      <c r="J124" s="173">
        <v>80.94</v>
      </c>
      <c r="K124" s="334"/>
    </row>
    <row r="125" spans="1:11" s="335" customFormat="1" ht="12.75" customHeight="1">
      <c r="A125" s="31">
        <v>299</v>
      </c>
      <c r="B125" s="37" t="s">
        <v>937</v>
      </c>
      <c r="C125" s="143" t="s">
        <v>53</v>
      </c>
      <c r="D125" s="446">
        <v>7</v>
      </c>
      <c r="E125" s="1012">
        <v>50</v>
      </c>
      <c r="F125" s="81">
        <f>PRODUCT(D125:E125)</f>
        <v>350</v>
      </c>
      <c r="G125" s="1007">
        <f>F125</f>
        <v>350</v>
      </c>
      <c r="H125" s="1007"/>
      <c r="I125" s="1007"/>
      <c r="J125" s="172">
        <v>350</v>
      </c>
      <c r="K125" s="334"/>
    </row>
    <row r="126" spans="1:11" s="335" customFormat="1" ht="12.75" customHeight="1">
      <c r="A126" s="31">
        <v>299</v>
      </c>
      <c r="B126" s="37" t="s">
        <v>937</v>
      </c>
      <c r="C126" s="143" t="s">
        <v>54</v>
      </c>
      <c r="D126" s="446">
        <v>8</v>
      </c>
      <c r="E126" s="1012">
        <v>90</v>
      </c>
      <c r="F126" s="81">
        <f>PRODUCT(D126:E126)</f>
        <v>720</v>
      </c>
      <c r="G126" s="1007">
        <f>F126</f>
        <v>720</v>
      </c>
      <c r="H126" s="1007"/>
      <c r="I126" s="1007"/>
      <c r="J126" s="172">
        <v>720</v>
      </c>
      <c r="K126" s="334"/>
    </row>
    <row r="127" spans="1:11" s="335" customFormat="1" ht="12.75" customHeight="1">
      <c r="A127" s="31">
        <v>299</v>
      </c>
      <c r="B127" s="37" t="s">
        <v>937</v>
      </c>
      <c r="C127" s="143" t="s">
        <v>550</v>
      </c>
      <c r="D127" s="446">
        <v>5</v>
      </c>
      <c r="E127" s="1012">
        <v>50</v>
      </c>
      <c r="F127" s="81">
        <f>PRODUCT(D127:E127)</f>
        <v>250</v>
      </c>
      <c r="G127" s="1007">
        <f>F127</f>
        <v>250</v>
      </c>
      <c r="H127" s="1007"/>
      <c r="I127" s="1007"/>
      <c r="J127" s="172">
        <v>250</v>
      </c>
      <c r="K127" s="334"/>
    </row>
    <row r="128" spans="1:10" s="332" customFormat="1" ht="12.75" customHeight="1" thickBot="1">
      <c r="A128" s="1019" t="s">
        <v>208</v>
      </c>
      <c r="B128" s="889"/>
      <c r="C128" s="1020"/>
      <c r="D128" s="1021"/>
      <c r="E128" s="1022"/>
      <c r="F128" s="71">
        <f>SUM(F125:F127)</f>
        <v>1320</v>
      </c>
      <c r="G128" s="1023"/>
      <c r="H128" s="1023"/>
      <c r="I128" s="1024"/>
      <c r="J128" s="174">
        <v>1320</v>
      </c>
    </row>
    <row r="129" spans="1:10" s="332" customFormat="1" ht="19.5" customHeight="1" thickBot="1">
      <c r="A129" s="48"/>
      <c r="B129" s="42"/>
      <c r="C129" s="65"/>
      <c r="D129" s="1025"/>
      <c r="E129" s="1026"/>
      <c r="F129" s="74"/>
      <c r="G129" s="1027"/>
      <c r="H129" s="1027"/>
      <c r="I129" s="1027"/>
      <c r="J129" s="1027"/>
    </row>
    <row r="130" spans="1:11" s="336" customFormat="1" ht="24.75" customHeight="1" thickBot="1">
      <c r="A130" s="1272" t="s">
        <v>136</v>
      </c>
      <c r="B130" s="1273"/>
      <c r="C130" s="1273"/>
      <c r="D130" s="1273"/>
      <c r="E130" s="1273"/>
      <c r="F130" s="159">
        <f>F20+F33+F39+F45+F53+F55+F57+F61+F63+F65+F67+F122+F128+F124</f>
        <v>769067.94</v>
      </c>
      <c r="G130" s="159">
        <f>SUM(G14:G128)</f>
        <v>769067.94</v>
      </c>
      <c r="H130" s="159">
        <f>SUM(H128,H122,H67,H65,H63,H61,H57,H55,H53,H45,H39,H33,H20)</f>
        <v>0</v>
      </c>
      <c r="I130" s="159">
        <f>SUM(I14:I128)</f>
        <v>0</v>
      </c>
      <c r="J130" s="159">
        <f>SUM(J128,J122,J67,J65,J63,J61,J57,J55,J53,J45,J39,J33,J20+J124)</f>
        <v>769067.94</v>
      </c>
      <c r="K130" s="329"/>
    </row>
    <row r="131" spans="1:11" s="336" customFormat="1" ht="19.5" customHeight="1" thickBot="1">
      <c r="A131" s="48"/>
      <c r="B131" s="48"/>
      <c r="C131" s="48"/>
      <c r="D131" s="48"/>
      <c r="E131" s="48"/>
      <c r="F131" s="429"/>
      <c r="G131" s="1028"/>
      <c r="H131" s="1028"/>
      <c r="I131" s="1029"/>
      <c r="J131" s="1029"/>
      <c r="K131" s="329"/>
    </row>
    <row r="132" spans="1:11" s="338" customFormat="1" ht="33" customHeight="1" thickBot="1">
      <c r="A132" s="430" t="s">
        <v>89</v>
      </c>
      <c r="B132" s="48"/>
      <c r="C132" s="48"/>
      <c r="D132" s="48"/>
      <c r="E132" s="48"/>
      <c r="F132" s="262"/>
      <c r="G132" s="1028"/>
      <c r="H132" s="1028"/>
      <c r="I132" s="1029"/>
      <c r="J132" s="1029"/>
      <c r="K132" s="337"/>
    </row>
    <row r="133" spans="1:11" s="338" customFormat="1" ht="12.75" customHeight="1">
      <c r="A133" s="125">
        <v>311</v>
      </c>
      <c r="B133" s="151" t="s">
        <v>946</v>
      </c>
      <c r="C133" s="152" t="s">
        <v>127</v>
      </c>
      <c r="D133" s="1002">
        <v>12</v>
      </c>
      <c r="E133" s="1003">
        <v>3500</v>
      </c>
      <c r="F133" s="120">
        <f>D133*E133</f>
        <v>42000</v>
      </c>
      <c r="G133" s="1004">
        <f>F133</f>
        <v>42000</v>
      </c>
      <c r="H133" s="1004"/>
      <c r="I133" s="1030"/>
      <c r="J133" s="176">
        <v>42000</v>
      </c>
      <c r="K133" s="337"/>
    </row>
    <row r="134" spans="1:11" s="338" customFormat="1" ht="12.75" customHeight="1">
      <c r="A134" s="406" t="s">
        <v>128</v>
      </c>
      <c r="B134" s="309"/>
      <c r="C134" s="150"/>
      <c r="D134" s="1031"/>
      <c r="E134" s="1032"/>
      <c r="F134" s="75">
        <f>SUM(F133:F133)</f>
        <v>42000</v>
      </c>
      <c r="G134" s="1010"/>
      <c r="H134" s="1010"/>
      <c r="I134" s="1033"/>
      <c r="J134" s="177">
        <v>42000</v>
      </c>
      <c r="K134" s="337"/>
    </row>
    <row r="135" spans="1:11" s="338" customFormat="1" ht="12.75" customHeight="1">
      <c r="A135" s="31">
        <v>312</v>
      </c>
      <c r="B135" s="32" t="s">
        <v>946</v>
      </c>
      <c r="C135" s="128" t="s">
        <v>108</v>
      </c>
      <c r="D135" s="1005">
        <v>12</v>
      </c>
      <c r="E135" s="1006">
        <v>2500</v>
      </c>
      <c r="F135" s="67">
        <f>D135*E135</f>
        <v>30000</v>
      </c>
      <c r="G135" s="1007">
        <f>F135</f>
        <v>30000</v>
      </c>
      <c r="H135" s="1007"/>
      <c r="I135" s="1007"/>
      <c r="J135" s="178">
        <v>30000</v>
      </c>
      <c r="K135" s="337"/>
    </row>
    <row r="136" spans="1:11" s="338" customFormat="1" ht="12.75" customHeight="1">
      <c r="A136" s="145" t="s">
        <v>130</v>
      </c>
      <c r="B136" s="146"/>
      <c r="C136" s="147"/>
      <c r="D136" s="1034"/>
      <c r="E136" s="1035"/>
      <c r="F136" s="75">
        <f>SUM(F135:F135)</f>
        <v>30000</v>
      </c>
      <c r="G136" s="1010"/>
      <c r="H136" s="1010"/>
      <c r="I136" s="1033"/>
      <c r="J136" s="177">
        <v>30000</v>
      </c>
      <c r="K136" s="337"/>
    </row>
    <row r="137" spans="1:11" s="338" customFormat="1" ht="12.75" customHeight="1">
      <c r="A137" s="28">
        <v>313</v>
      </c>
      <c r="B137" s="29" t="s">
        <v>129</v>
      </c>
      <c r="C137" s="57" t="s">
        <v>131</v>
      </c>
      <c r="D137" s="1011">
        <v>6</v>
      </c>
      <c r="E137" s="1017">
        <v>2500</v>
      </c>
      <c r="F137" s="67">
        <f>D137*E137</f>
        <v>15000</v>
      </c>
      <c r="G137" s="1007">
        <f>F137</f>
        <v>15000</v>
      </c>
      <c r="H137" s="1007"/>
      <c r="I137" s="1007"/>
      <c r="J137" s="178">
        <v>15000</v>
      </c>
      <c r="K137" s="337"/>
    </row>
    <row r="138" spans="1:11" s="338" customFormat="1" ht="12.75" customHeight="1">
      <c r="A138" s="148" t="s">
        <v>132</v>
      </c>
      <c r="B138" s="149"/>
      <c r="C138" s="150"/>
      <c r="D138" s="1031"/>
      <c r="E138" s="1036"/>
      <c r="F138" s="75">
        <f>SUM(F137:F137)</f>
        <v>15000</v>
      </c>
      <c r="G138" s="1010"/>
      <c r="H138" s="1010"/>
      <c r="I138" s="1033"/>
      <c r="J138" s="177">
        <v>15000</v>
      </c>
      <c r="K138" s="337"/>
    </row>
    <row r="139" spans="1:11" s="335" customFormat="1" ht="12.75" customHeight="1">
      <c r="A139" s="36">
        <v>314</v>
      </c>
      <c r="B139" s="37" t="s">
        <v>964</v>
      </c>
      <c r="C139" s="60" t="s">
        <v>977</v>
      </c>
      <c r="D139" s="1011">
        <v>1</v>
      </c>
      <c r="E139" s="1012">
        <v>30000</v>
      </c>
      <c r="F139" s="67">
        <f>D139*E139</f>
        <v>30000</v>
      </c>
      <c r="G139" s="1007">
        <f>F139</f>
        <v>30000</v>
      </c>
      <c r="H139" s="1007"/>
      <c r="I139" s="1037"/>
      <c r="J139" s="178">
        <v>30000</v>
      </c>
      <c r="K139" s="334"/>
    </row>
    <row r="140" spans="1:11" s="335" customFormat="1" ht="12.75" customHeight="1">
      <c r="A140" s="36">
        <v>314</v>
      </c>
      <c r="B140" s="37" t="s">
        <v>946</v>
      </c>
      <c r="C140" s="60" t="s">
        <v>1048</v>
      </c>
      <c r="D140" s="1011">
        <v>12</v>
      </c>
      <c r="E140" s="1012">
        <v>2000</v>
      </c>
      <c r="F140" s="67">
        <f>D140*E140</f>
        <v>24000</v>
      </c>
      <c r="G140" s="1007">
        <f>F140</f>
        <v>24000</v>
      </c>
      <c r="H140" s="1007"/>
      <c r="I140" s="1037"/>
      <c r="J140" s="178">
        <v>24000</v>
      </c>
      <c r="K140" s="334"/>
    </row>
    <row r="141" spans="1:11" s="335" customFormat="1" ht="12.75" customHeight="1">
      <c r="A141" s="36">
        <v>314</v>
      </c>
      <c r="B141" s="37" t="s">
        <v>946</v>
      </c>
      <c r="C141" s="60" t="s">
        <v>87</v>
      </c>
      <c r="D141" s="1011">
        <v>12</v>
      </c>
      <c r="E141" s="1012">
        <v>2000</v>
      </c>
      <c r="F141" s="67">
        <f>D141*E141</f>
        <v>24000</v>
      </c>
      <c r="G141" s="1007">
        <f>F141</f>
        <v>24000</v>
      </c>
      <c r="H141" s="1007"/>
      <c r="I141" s="1037"/>
      <c r="J141" s="178">
        <v>24000</v>
      </c>
      <c r="K141" s="334"/>
    </row>
    <row r="142" spans="1:10" s="332" customFormat="1" ht="12.75" customHeight="1">
      <c r="A142" s="38" t="s">
        <v>940</v>
      </c>
      <c r="B142" s="39"/>
      <c r="C142" s="61"/>
      <c r="D142" s="1013"/>
      <c r="E142" s="1014"/>
      <c r="F142" s="75">
        <f>SUM(F139:F141)</f>
        <v>78000</v>
      </c>
      <c r="G142" s="1010"/>
      <c r="H142" s="1010"/>
      <c r="I142" s="1037"/>
      <c r="J142" s="177">
        <v>78000</v>
      </c>
    </row>
    <row r="143" spans="1:11" s="335" customFormat="1" ht="12.75" customHeight="1">
      <c r="A143" s="28">
        <v>315</v>
      </c>
      <c r="B143" s="30" t="s">
        <v>946</v>
      </c>
      <c r="C143" s="60" t="s">
        <v>967</v>
      </c>
      <c r="D143" s="1011">
        <v>12</v>
      </c>
      <c r="E143" s="1017">
        <v>50000</v>
      </c>
      <c r="F143" s="67">
        <f>D143*E143</f>
        <v>600000</v>
      </c>
      <c r="G143" s="1007">
        <f>F143</f>
        <v>600000</v>
      </c>
      <c r="H143" s="1007"/>
      <c r="I143" s="1037"/>
      <c r="J143" s="178">
        <v>600000</v>
      </c>
      <c r="K143" s="334"/>
    </row>
    <row r="144" spans="1:10" s="332" customFormat="1" ht="12.75" customHeight="1">
      <c r="A144" s="38" t="s">
        <v>941</v>
      </c>
      <c r="B144" s="39"/>
      <c r="C144" s="61"/>
      <c r="D144" s="1013"/>
      <c r="E144" s="1038"/>
      <c r="F144" s="75">
        <f>SUM(F143:F143)</f>
        <v>600000</v>
      </c>
      <c r="G144" s="1010"/>
      <c r="H144" s="1010"/>
      <c r="I144" s="1037"/>
      <c r="J144" s="177">
        <v>600000</v>
      </c>
    </row>
    <row r="145" spans="1:10" s="332" customFormat="1" ht="12.75" customHeight="1">
      <c r="A145" s="36">
        <v>319</v>
      </c>
      <c r="B145" s="37" t="s">
        <v>946</v>
      </c>
      <c r="C145" s="60" t="s">
        <v>551</v>
      </c>
      <c r="D145" s="1015">
        <v>12</v>
      </c>
      <c r="E145" s="1039">
        <v>90000</v>
      </c>
      <c r="F145" s="67">
        <f>PRODUCT(D145:E145)</f>
        <v>1080000</v>
      </c>
      <c r="G145" s="1007">
        <f>F145</f>
        <v>1080000</v>
      </c>
      <c r="H145" s="1007"/>
      <c r="I145" s="1037"/>
      <c r="J145" s="178">
        <v>1080000</v>
      </c>
    </row>
    <row r="146" spans="1:10" s="332" customFormat="1" ht="12.75" customHeight="1">
      <c r="A146" s="38" t="s">
        <v>552</v>
      </c>
      <c r="B146" s="37"/>
      <c r="C146" s="61"/>
      <c r="D146" s="1015"/>
      <c r="E146" s="1039"/>
      <c r="F146" s="75">
        <f>SUM(F145)</f>
        <v>1080000</v>
      </c>
      <c r="G146" s="1010"/>
      <c r="H146" s="1010"/>
      <c r="I146" s="1037"/>
      <c r="J146" s="177">
        <v>1080000</v>
      </c>
    </row>
    <row r="147" spans="1:11" s="335" customFormat="1" ht="12.75" customHeight="1">
      <c r="A147" s="31">
        <v>321</v>
      </c>
      <c r="B147" s="32" t="s">
        <v>946</v>
      </c>
      <c r="C147" s="119" t="s">
        <v>965</v>
      </c>
      <c r="D147" s="1005">
        <v>12</v>
      </c>
      <c r="E147" s="1006">
        <v>5000</v>
      </c>
      <c r="F147" s="67">
        <f>D147*E147</f>
        <v>60000</v>
      </c>
      <c r="G147" s="1007">
        <f>F147</f>
        <v>60000</v>
      </c>
      <c r="H147" s="1007"/>
      <c r="I147" s="1037"/>
      <c r="J147" s="178">
        <v>60000</v>
      </c>
      <c r="K147" s="334"/>
    </row>
    <row r="148" spans="1:10" s="332" customFormat="1" ht="12.75" customHeight="1">
      <c r="A148" s="49" t="s">
        <v>942</v>
      </c>
      <c r="B148" s="40"/>
      <c r="C148" s="63"/>
      <c r="D148" s="1040"/>
      <c r="E148" s="525"/>
      <c r="F148" s="75">
        <f>SUM(F147:F147)</f>
        <v>60000</v>
      </c>
      <c r="G148" s="1010"/>
      <c r="H148" s="1010"/>
      <c r="I148" s="1037"/>
      <c r="J148" s="177">
        <v>60000</v>
      </c>
    </row>
    <row r="149" spans="1:11" s="335" customFormat="1" ht="12.75" customHeight="1">
      <c r="A149" s="28">
        <v>324</v>
      </c>
      <c r="B149" s="30" t="s">
        <v>946</v>
      </c>
      <c r="C149" s="60" t="s">
        <v>943</v>
      </c>
      <c r="D149" s="1011">
        <v>12</v>
      </c>
      <c r="E149" s="1012">
        <v>500</v>
      </c>
      <c r="F149" s="67">
        <f>D149*E149</f>
        <v>6000</v>
      </c>
      <c r="G149" s="1007">
        <f>F149</f>
        <v>6000</v>
      </c>
      <c r="H149" s="1007"/>
      <c r="I149" s="1037"/>
      <c r="J149" s="178">
        <v>6000</v>
      </c>
      <c r="K149" s="334"/>
    </row>
    <row r="150" spans="1:10" s="332" customFormat="1" ht="12.75" customHeight="1">
      <c r="A150" s="38" t="s">
        <v>944</v>
      </c>
      <c r="B150" s="39"/>
      <c r="C150" s="61"/>
      <c r="D150" s="1013"/>
      <c r="E150" s="1014"/>
      <c r="F150" s="75">
        <f>SUM(F149:F149)</f>
        <v>6000</v>
      </c>
      <c r="G150" s="1010"/>
      <c r="H150" s="1010"/>
      <c r="I150" s="1037"/>
      <c r="J150" s="177">
        <v>6000</v>
      </c>
    </row>
    <row r="151" spans="1:11" s="335" customFormat="1" ht="24" customHeight="1">
      <c r="A151" s="35">
        <v>331</v>
      </c>
      <c r="B151" s="29" t="s">
        <v>946</v>
      </c>
      <c r="C151" s="59" t="s">
        <v>553</v>
      </c>
      <c r="D151" s="471">
        <v>12</v>
      </c>
      <c r="E151" s="1012">
        <v>5000</v>
      </c>
      <c r="F151" s="67">
        <f>D151*E151</f>
        <v>60000</v>
      </c>
      <c r="G151" s="1007">
        <f>F151</f>
        <v>60000</v>
      </c>
      <c r="H151" s="1007"/>
      <c r="I151" s="1037"/>
      <c r="J151" s="178">
        <v>60000</v>
      </c>
      <c r="K151" s="334"/>
    </row>
    <row r="152" spans="1:10" s="332" customFormat="1" ht="12.75" customHeight="1">
      <c r="A152" s="49" t="s">
        <v>945</v>
      </c>
      <c r="B152" s="39"/>
      <c r="C152" s="63"/>
      <c r="D152" s="470"/>
      <c r="E152" s="1014"/>
      <c r="F152" s="75">
        <f>SUM(F151:F151)</f>
        <v>60000</v>
      </c>
      <c r="G152" s="1010"/>
      <c r="H152" s="1010"/>
      <c r="I152" s="1037"/>
      <c r="J152" s="177">
        <v>60000</v>
      </c>
    </row>
    <row r="153" spans="1:10" s="332" customFormat="1" ht="12.75" customHeight="1">
      <c r="A153" s="272">
        <v>332</v>
      </c>
      <c r="B153" s="37" t="s">
        <v>946</v>
      </c>
      <c r="C153" s="21" t="s">
        <v>55</v>
      </c>
      <c r="D153" s="247">
        <v>12</v>
      </c>
      <c r="E153" s="1016">
        <v>6500</v>
      </c>
      <c r="F153" s="67">
        <f>PRODUCT(D153:E153)</f>
        <v>78000</v>
      </c>
      <c r="G153" s="1007">
        <f>F153</f>
        <v>78000</v>
      </c>
      <c r="H153" s="1007"/>
      <c r="I153" s="1037"/>
      <c r="J153" s="178">
        <v>78000</v>
      </c>
    </row>
    <row r="154" spans="1:10" s="332" customFormat="1" ht="12.75" customHeight="1">
      <c r="A154" s="49" t="s">
        <v>314</v>
      </c>
      <c r="B154" s="39"/>
      <c r="C154" s="63"/>
      <c r="D154" s="470"/>
      <c r="E154" s="1014"/>
      <c r="F154" s="75">
        <f>SUM(F153:F153)</f>
        <v>78000</v>
      </c>
      <c r="G154" s="1010"/>
      <c r="H154" s="1010"/>
      <c r="I154" s="1037"/>
      <c r="J154" s="177">
        <v>78000</v>
      </c>
    </row>
    <row r="155" spans="1:10" s="332" customFormat="1" ht="24.75" customHeight="1">
      <c r="A155" s="49">
        <v>333</v>
      </c>
      <c r="B155" s="37" t="s">
        <v>946</v>
      </c>
      <c r="C155" s="21" t="s">
        <v>56</v>
      </c>
      <c r="D155" s="247">
        <v>12</v>
      </c>
      <c r="E155" s="1016">
        <v>6000</v>
      </c>
      <c r="F155" s="67">
        <f>PRODUCT(D155:E155)</f>
        <v>72000</v>
      </c>
      <c r="G155" s="1007">
        <f>F155</f>
        <v>72000</v>
      </c>
      <c r="H155" s="1007"/>
      <c r="I155" s="1037"/>
      <c r="J155" s="178">
        <v>72000</v>
      </c>
    </row>
    <row r="156" spans="1:10" s="332" customFormat="1" ht="12.75" customHeight="1">
      <c r="A156" s="49" t="s">
        <v>210</v>
      </c>
      <c r="B156" s="39"/>
      <c r="C156" s="21"/>
      <c r="D156" s="470"/>
      <c r="E156" s="1014"/>
      <c r="F156" s="75">
        <f>SUM(F155:F155)</f>
        <v>72000</v>
      </c>
      <c r="G156" s="1010"/>
      <c r="H156" s="1010"/>
      <c r="I156" s="1037"/>
      <c r="J156" s="177">
        <v>72000</v>
      </c>
    </row>
    <row r="157" spans="1:10" s="332" customFormat="1" ht="12.75" customHeight="1">
      <c r="A157" s="272">
        <v>335</v>
      </c>
      <c r="B157" s="37" t="s">
        <v>946</v>
      </c>
      <c r="C157" s="21" t="s">
        <v>57</v>
      </c>
      <c r="D157" s="247">
        <v>12</v>
      </c>
      <c r="E157" s="1016">
        <v>2500</v>
      </c>
      <c r="F157" s="67">
        <f>PRODUCT(D157:E157)</f>
        <v>30000</v>
      </c>
      <c r="G157" s="1007">
        <f>F157</f>
        <v>30000</v>
      </c>
      <c r="H157" s="1007"/>
      <c r="I157" s="1037"/>
      <c r="J157" s="178">
        <v>30000</v>
      </c>
    </row>
    <row r="158" spans="1:10" s="332" customFormat="1" ht="12.75" customHeight="1">
      <c r="A158" s="49" t="s">
        <v>213</v>
      </c>
      <c r="B158" s="37"/>
      <c r="C158" s="21"/>
      <c r="D158" s="247"/>
      <c r="E158" s="1016"/>
      <c r="F158" s="75">
        <f>SUM(F157:F157)</f>
        <v>30000</v>
      </c>
      <c r="G158" s="1010"/>
      <c r="H158" s="1010"/>
      <c r="I158" s="1037"/>
      <c r="J158" s="177">
        <v>30000</v>
      </c>
    </row>
    <row r="159" spans="1:10" s="332" customFormat="1" ht="12.75" customHeight="1">
      <c r="A159" s="49">
        <v>336</v>
      </c>
      <c r="B159" s="37" t="s">
        <v>946</v>
      </c>
      <c r="C159" s="21" t="s">
        <v>554</v>
      </c>
      <c r="D159" s="247">
        <v>12</v>
      </c>
      <c r="E159" s="1016">
        <v>2500</v>
      </c>
      <c r="F159" s="67">
        <f>PRODUCT(D159:E159)</f>
        <v>30000</v>
      </c>
      <c r="G159" s="1007">
        <f>F159</f>
        <v>30000</v>
      </c>
      <c r="H159" s="1007"/>
      <c r="I159" s="1037"/>
      <c r="J159" s="178">
        <v>30000</v>
      </c>
    </row>
    <row r="160" spans="1:10" s="332" customFormat="1" ht="12.75" customHeight="1">
      <c r="A160" s="49" t="s">
        <v>555</v>
      </c>
      <c r="B160" s="37"/>
      <c r="C160" s="21"/>
      <c r="D160" s="247"/>
      <c r="E160" s="1016"/>
      <c r="F160" s="75">
        <f>SUM(F159:F159)</f>
        <v>30000</v>
      </c>
      <c r="G160" s="1010"/>
      <c r="H160" s="1010"/>
      <c r="I160" s="1037"/>
      <c r="J160" s="177">
        <v>30000</v>
      </c>
    </row>
    <row r="161" spans="1:11" s="335" customFormat="1" ht="12.75" customHeight="1">
      <c r="A161" s="35">
        <v>345</v>
      </c>
      <c r="B161" s="30" t="s">
        <v>946</v>
      </c>
      <c r="C161" s="59" t="s">
        <v>979</v>
      </c>
      <c r="D161" s="1011">
        <v>12</v>
      </c>
      <c r="E161" s="1012">
        <v>210000</v>
      </c>
      <c r="F161" s="67">
        <f>D161*E161</f>
        <v>2520000</v>
      </c>
      <c r="G161" s="1007">
        <f>F161</f>
        <v>2520000</v>
      </c>
      <c r="H161" s="1007"/>
      <c r="I161" s="1037"/>
      <c r="J161" s="178">
        <v>2520000</v>
      </c>
      <c r="K161" s="334"/>
    </row>
    <row r="162" spans="1:10" s="332" customFormat="1" ht="12.75" customHeight="1">
      <c r="A162" s="38" t="s">
        <v>950</v>
      </c>
      <c r="B162" s="39"/>
      <c r="C162" s="61"/>
      <c r="D162" s="1013"/>
      <c r="E162" s="1014"/>
      <c r="F162" s="75">
        <f>SUM(F161:F161)</f>
        <v>2520000</v>
      </c>
      <c r="G162" s="1010"/>
      <c r="H162" s="1010"/>
      <c r="I162" s="1010"/>
      <c r="J162" s="177">
        <v>2520000</v>
      </c>
    </row>
    <row r="163" spans="1:11" s="335" customFormat="1" ht="12.75" customHeight="1">
      <c r="A163" s="36">
        <v>353</v>
      </c>
      <c r="B163" s="30" t="s">
        <v>968</v>
      </c>
      <c r="C163" s="57" t="s">
        <v>58</v>
      </c>
      <c r="D163" s="1011">
        <v>12</v>
      </c>
      <c r="E163" s="1012">
        <v>15060</v>
      </c>
      <c r="F163" s="67">
        <f>D163*E163</f>
        <v>180720</v>
      </c>
      <c r="G163" s="1007">
        <f>F163</f>
        <v>180720</v>
      </c>
      <c r="H163" s="1007"/>
      <c r="I163" s="1007"/>
      <c r="J163" s="178">
        <v>180000</v>
      </c>
      <c r="K163" s="334"/>
    </row>
    <row r="164" spans="1:10" s="332" customFormat="1" ht="12.75" customHeight="1">
      <c r="A164" s="38" t="s">
        <v>947</v>
      </c>
      <c r="B164" s="39"/>
      <c r="C164" s="61"/>
      <c r="D164" s="1013"/>
      <c r="E164" s="1038"/>
      <c r="F164" s="75">
        <f>SUM(F163:F163)</f>
        <v>180720</v>
      </c>
      <c r="G164" s="1010"/>
      <c r="H164" s="1010"/>
      <c r="I164" s="1010"/>
      <c r="J164" s="177">
        <v>180000</v>
      </c>
    </row>
    <row r="165" spans="1:10" s="332" customFormat="1" ht="12.75" customHeight="1">
      <c r="A165" s="36">
        <v>354</v>
      </c>
      <c r="B165" s="37" t="s">
        <v>949</v>
      </c>
      <c r="C165" s="60" t="s">
        <v>603</v>
      </c>
      <c r="D165" s="1015">
        <v>12</v>
      </c>
      <c r="E165" s="1016">
        <v>2000</v>
      </c>
      <c r="F165" s="67">
        <f>E165*D165</f>
        <v>24000</v>
      </c>
      <c r="G165" s="1007">
        <f>F165</f>
        <v>24000</v>
      </c>
      <c r="H165" s="1007"/>
      <c r="I165" s="1010"/>
      <c r="J165" s="178">
        <v>24000</v>
      </c>
    </row>
    <row r="166" spans="1:10" s="332" customFormat="1" ht="12.75" customHeight="1">
      <c r="A166" s="36">
        <v>354</v>
      </c>
      <c r="B166" s="37" t="s">
        <v>949</v>
      </c>
      <c r="C166" s="60" t="s">
        <v>604</v>
      </c>
      <c r="D166" s="1015">
        <v>36</v>
      </c>
      <c r="E166" s="1016">
        <v>3000</v>
      </c>
      <c r="F166" s="67">
        <f>E166*D166</f>
        <v>108000</v>
      </c>
      <c r="G166" s="1007">
        <f>F166</f>
        <v>108000</v>
      </c>
      <c r="H166" s="1007"/>
      <c r="I166" s="1010"/>
      <c r="J166" s="178">
        <v>108000</v>
      </c>
    </row>
    <row r="167" spans="1:10" s="332" customFormat="1" ht="12.75" customHeight="1">
      <c r="A167" s="38" t="s">
        <v>217</v>
      </c>
      <c r="B167" s="37"/>
      <c r="C167" s="60"/>
      <c r="D167" s="1015"/>
      <c r="E167" s="1016"/>
      <c r="F167" s="75">
        <f>SUM(F165:F166)</f>
        <v>132000</v>
      </c>
      <c r="G167" s="75"/>
      <c r="H167" s="75"/>
      <c r="I167" s="1010"/>
      <c r="J167" s="177">
        <v>132000</v>
      </c>
    </row>
    <row r="168" spans="1:11" s="335" customFormat="1" ht="12.75" customHeight="1">
      <c r="A168" s="31">
        <v>371</v>
      </c>
      <c r="B168" s="32" t="s">
        <v>946</v>
      </c>
      <c r="C168" s="119" t="s">
        <v>125</v>
      </c>
      <c r="D168" s="1005">
        <v>12</v>
      </c>
      <c r="E168" s="1006">
        <v>450000</v>
      </c>
      <c r="F168" s="67">
        <f>E168*D168</f>
        <v>5400000</v>
      </c>
      <c r="G168" s="1007">
        <f>F168</f>
        <v>5400000</v>
      </c>
      <c r="H168" s="1007"/>
      <c r="I168" s="1037"/>
      <c r="J168" s="178">
        <v>5400000</v>
      </c>
      <c r="K168" s="334"/>
    </row>
    <row r="169" spans="1:10" s="332" customFormat="1" ht="12.75" customHeight="1">
      <c r="A169" s="33" t="s">
        <v>124</v>
      </c>
      <c r="B169" s="34"/>
      <c r="C169" s="58"/>
      <c r="D169" s="1008"/>
      <c r="E169" s="1009"/>
      <c r="F169" s="75">
        <f>SUM(F168:F168)</f>
        <v>5400000</v>
      </c>
      <c r="G169" s="1007"/>
      <c r="H169" s="1007"/>
      <c r="I169" s="1010"/>
      <c r="J169" s="178">
        <v>5400000</v>
      </c>
    </row>
    <row r="170" spans="1:11" s="335" customFormat="1" ht="12.75" customHeight="1">
      <c r="A170" s="28">
        <v>372</v>
      </c>
      <c r="B170" s="30" t="s">
        <v>946</v>
      </c>
      <c r="C170" s="60" t="s">
        <v>123</v>
      </c>
      <c r="D170" s="1011">
        <v>12</v>
      </c>
      <c r="E170" s="1012">
        <v>97000</v>
      </c>
      <c r="F170" s="67">
        <f>D170*E170</f>
        <v>1164000</v>
      </c>
      <c r="G170" s="1007">
        <f>F170</f>
        <v>1164000</v>
      </c>
      <c r="H170" s="1007"/>
      <c r="I170" s="1037"/>
      <c r="J170" s="178">
        <v>1164000</v>
      </c>
      <c r="K170" s="334"/>
    </row>
    <row r="171" spans="1:10" s="332" customFormat="1" ht="12.75" customHeight="1">
      <c r="A171" s="38" t="s">
        <v>126</v>
      </c>
      <c r="B171" s="39"/>
      <c r="C171" s="61"/>
      <c r="D171" s="1013"/>
      <c r="E171" s="1014"/>
      <c r="F171" s="75">
        <f>SUM(F170:F170)</f>
        <v>1164000</v>
      </c>
      <c r="G171" s="1010"/>
      <c r="H171" s="1010"/>
      <c r="I171" s="1010"/>
      <c r="J171" s="177">
        <v>1164000</v>
      </c>
    </row>
    <row r="172" spans="1:10" s="332" customFormat="1" ht="12.75" customHeight="1">
      <c r="A172" s="36">
        <v>379</v>
      </c>
      <c r="B172" s="37" t="s">
        <v>606</v>
      </c>
      <c r="C172" s="60" t="s">
        <v>220</v>
      </c>
      <c r="D172" s="1015">
        <v>950000</v>
      </c>
      <c r="E172" s="1016">
        <v>0.59</v>
      </c>
      <c r="F172" s="67">
        <f>E172*D172</f>
        <v>560500</v>
      </c>
      <c r="G172" s="1007">
        <v>560500</v>
      </c>
      <c r="H172" s="1010"/>
      <c r="I172" s="1010"/>
      <c r="J172" s="177">
        <v>560500</v>
      </c>
    </row>
    <row r="173" spans="1:10" s="332" customFormat="1" ht="12.75" customHeight="1">
      <c r="A173" s="38" t="s">
        <v>221</v>
      </c>
      <c r="B173" s="39"/>
      <c r="C173" s="61"/>
      <c r="D173" s="1013"/>
      <c r="E173" s="1014"/>
      <c r="F173" s="75">
        <f>SUM(F172)</f>
        <v>560500</v>
      </c>
      <c r="G173" s="1010"/>
      <c r="H173" s="1010"/>
      <c r="I173" s="1010"/>
      <c r="J173" s="177">
        <v>560500</v>
      </c>
    </row>
    <row r="174" spans="1:10" s="332" customFormat="1" ht="12.75" customHeight="1">
      <c r="A174" s="36">
        <v>389</v>
      </c>
      <c r="B174" s="37" t="s">
        <v>607</v>
      </c>
      <c r="C174" s="60" t="s">
        <v>608</v>
      </c>
      <c r="D174" s="1015">
        <v>3</v>
      </c>
      <c r="E174" s="1016">
        <v>1400</v>
      </c>
      <c r="F174" s="67">
        <f>E174*D174</f>
        <v>4200</v>
      </c>
      <c r="G174" s="1007">
        <f>F174</f>
        <v>4200</v>
      </c>
      <c r="H174" s="1007"/>
      <c r="I174" s="1010"/>
      <c r="J174" s="178">
        <v>4200</v>
      </c>
    </row>
    <row r="175" spans="1:10" s="332" customFormat="1" ht="12.75" customHeight="1">
      <c r="A175" s="36">
        <v>389</v>
      </c>
      <c r="B175" s="37" t="s">
        <v>607</v>
      </c>
      <c r="C175" s="60" t="s">
        <v>609</v>
      </c>
      <c r="D175" s="1015">
        <f>5*3</f>
        <v>15</v>
      </c>
      <c r="E175" s="1016">
        <v>1350</v>
      </c>
      <c r="F175" s="67">
        <f>E175*D175</f>
        <v>20250</v>
      </c>
      <c r="G175" s="1007">
        <f>F175</f>
        <v>20250</v>
      </c>
      <c r="H175" s="1007"/>
      <c r="I175" s="1010"/>
      <c r="J175" s="178">
        <v>20250</v>
      </c>
    </row>
    <row r="176" spans="1:10" s="332" customFormat="1" ht="12.75" customHeight="1">
      <c r="A176" s="38" t="s">
        <v>610</v>
      </c>
      <c r="B176" s="39"/>
      <c r="C176" s="61"/>
      <c r="D176" s="1013"/>
      <c r="E176" s="1014"/>
      <c r="F176" s="75">
        <f>SUM(F174:F175)</f>
        <v>24450</v>
      </c>
      <c r="G176" s="75"/>
      <c r="H176" s="75"/>
      <c r="I176" s="1010"/>
      <c r="J176" s="177">
        <v>24450</v>
      </c>
    </row>
    <row r="177" spans="1:11" s="335" customFormat="1" ht="12.75" customHeight="1">
      <c r="A177" s="35">
        <v>393</v>
      </c>
      <c r="B177" s="30" t="s">
        <v>946</v>
      </c>
      <c r="C177" s="60" t="s">
        <v>1047</v>
      </c>
      <c r="D177" s="1015">
        <v>12</v>
      </c>
      <c r="E177" s="1012">
        <v>86000</v>
      </c>
      <c r="F177" s="67">
        <f>D177*E177</f>
        <v>1032000</v>
      </c>
      <c r="G177" s="1007">
        <f>F177</f>
        <v>1032000</v>
      </c>
      <c r="H177" s="1007"/>
      <c r="I177" s="1037"/>
      <c r="J177" s="178">
        <v>1032000</v>
      </c>
      <c r="K177" s="334"/>
    </row>
    <row r="178" spans="1:11" s="335" customFormat="1" ht="12.75" customHeight="1">
      <c r="A178" s="35">
        <v>393</v>
      </c>
      <c r="B178" s="30" t="s">
        <v>946</v>
      </c>
      <c r="C178" s="60" t="s">
        <v>1046</v>
      </c>
      <c r="D178" s="1011">
        <v>12</v>
      </c>
      <c r="E178" s="1012">
        <v>85000</v>
      </c>
      <c r="F178" s="67">
        <f>D178*E178</f>
        <v>1020000</v>
      </c>
      <c r="G178" s="1007">
        <f>F178</f>
        <v>1020000</v>
      </c>
      <c r="H178" s="1007"/>
      <c r="I178" s="1037"/>
      <c r="J178" s="178">
        <v>1020000</v>
      </c>
      <c r="K178" s="334"/>
    </row>
    <row r="179" spans="1:10" s="332" customFormat="1" ht="12.75" customHeight="1">
      <c r="A179" s="38" t="s">
        <v>951</v>
      </c>
      <c r="B179" s="39"/>
      <c r="C179" s="61"/>
      <c r="D179" s="1013"/>
      <c r="E179" s="1014"/>
      <c r="F179" s="75">
        <f>SUM(F177:F178)</f>
        <v>2052000</v>
      </c>
      <c r="G179" s="1010"/>
      <c r="H179" s="1010"/>
      <c r="I179" s="1010"/>
      <c r="J179" s="177">
        <v>2052000</v>
      </c>
    </row>
    <row r="180" spans="1:10" s="332" customFormat="1" ht="12.75" customHeight="1">
      <c r="A180" s="36">
        <v>399</v>
      </c>
      <c r="B180" s="37" t="s">
        <v>964</v>
      </c>
      <c r="C180" s="60" t="s">
        <v>59</v>
      </c>
      <c r="D180" s="1015">
        <v>1</v>
      </c>
      <c r="E180" s="1016">
        <v>2256012.24</v>
      </c>
      <c r="F180" s="67">
        <v>2256012.24</v>
      </c>
      <c r="G180" s="67">
        <v>456012.24</v>
      </c>
      <c r="H180" s="67"/>
      <c r="I180" s="1007">
        <v>1800000</v>
      </c>
      <c r="J180" s="178">
        <v>2256012.24</v>
      </c>
    </row>
    <row r="181" spans="1:10" s="332" customFormat="1" ht="12.75" customHeight="1" thickBot="1">
      <c r="A181" s="46" t="s">
        <v>658</v>
      </c>
      <c r="B181" s="47"/>
      <c r="C181" s="64"/>
      <c r="D181" s="1041"/>
      <c r="E181" s="1042"/>
      <c r="F181" s="175">
        <f>SUM(F180)</f>
        <v>2256012.24</v>
      </c>
      <c r="G181" s="1023"/>
      <c r="H181" s="1023"/>
      <c r="I181" s="1024"/>
      <c r="J181" s="179">
        <v>2256012.24</v>
      </c>
    </row>
    <row r="182" spans="1:10" s="332" customFormat="1" ht="19.5" customHeight="1" thickBot="1">
      <c r="A182" s="48"/>
      <c r="B182" s="48"/>
      <c r="C182" s="65"/>
      <c r="D182" s="1043"/>
      <c r="E182" s="1044"/>
      <c r="F182" s="74"/>
      <c r="G182" s="1045"/>
      <c r="H182" s="1045"/>
      <c r="I182" s="1045"/>
      <c r="J182" s="1045"/>
    </row>
    <row r="183" spans="1:11" s="339" customFormat="1" ht="24.75" customHeight="1" thickBot="1">
      <c r="A183" s="1272" t="s">
        <v>135</v>
      </c>
      <c r="B183" s="1273"/>
      <c r="C183" s="1273"/>
      <c r="D183" s="1273"/>
      <c r="E183" s="1273"/>
      <c r="F183" s="159">
        <f>SUM(F181+F179+F176+F173+F171+F167+F164+F162+F160+F158+F156+F154+F152+F150+F148+F146+F144+F142+F138+F136+F134+F169)</f>
        <v>16470682.24</v>
      </c>
      <c r="G183" s="159">
        <f>SUM(G133:G181)</f>
        <v>14670682.24</v>
      </c>
      <c r="H183" s="159">
        <f>SUM(H133:H181)</f>
        <v>0</v>
      </c>
      <c r="I183" s="159">
        <f>SUM(I133:I181)</f>
        <v>1800000</v>
      </c>
      <c r="J183" s="159">
        <f>SUM(G183:I183)</f>
        <v>16470682.24</v>
      </c>
      <c r="K183" s="332"/>
    </row>
    <row r="184" spans="1:11" s="339" customFormat="1" ht="19.5" customHeight="1" thickBot="1">
      <c r="A184" s="48"/>
      <c r="B184" s="48"/>
      <c r="C184" s="48"/>
      <c r="D184" s="48"/>
      <c r="E184" s="48"/>
      <c r="F184" s="429"/>
      <c r="G184" s="1046"/>
      <c r="H184" s="1046"/>
      <c r="I184" s="1047"/>
      <c r="J184" s="1047"/>
      <c r="K184" s="332"/>
    </row>
    <row r="185" spans="1:11" s="339" customFormat="1" ht="30.75" customHeight="1" thickBot="1">
      <c r="A185" s="861" t="s">
        <v>88</v>
      </c>
      <c r="B185" s="48"/>
      <c r="C185" s="48"/>
      <c r="D185" s="48"/>
      <c r="E185" s="48"/>
      <c r="F185" s="429"/>
      <c r="G185" s="1046"/>
      <c r="H185" s="1046"/>
      <c r="I185" s="1047"/>
      <c r="J185" s="1047"/>
      <c r="K185" s="332"/>
    </row>
    <row r="186" spans="1:13" s="339" customFormat="1" ht="12.75" customHeight="1">
      <c r="A186" s="474">
        <v>439</v>
      </c>
      <c r="B186" s="107" t="s">
        <v>937</v>
      </c>
      <c r="C186" s="108" t="s">
        <v>60</v>
      </c>
      <c r="D186" s="1048">
        <v>1</v>
      </c>
      <c r="E186" s="478">
        <v>496.2</v>
      </c>
      <c r="F186" s="139">
        <v>496.2</v>
      </c>
      <c r="G186" s="1049">
        <v>496.2</v>
      </c>
      <c r="H186" s="1049"/>
      <c r="I186" s="1049"/>
      <c r="J186" s="181">
        <v>496.2</v>
      </c>
      <c r="K186" s="332"/>
      <c r="L186" s="340"/>
      <c r="M186" s="340"/>
    </row>
    <row r="187" spans="1:13" s="339" customFormat="1" ht="12.75" customHeight="1">
      <c r="A187" s="169" t="s">
        <v>556</v>
      </c>
      <c r="B187" s="4"/>
      <c r="C187" s="109"/>
      <c r="D187" s="1050"/>
      <c r="E187" s="459"/>
      <c r="F187" s="180">
        <v>496.2</v>
      </c>
      <c r="G187" s="1051"/>
      <c r="H187" s="1051"/>
      <c r="I187" s="1051"/>
      <c r="J187" s="182">
        <v>496.2</v>
      </c>
      <c r="K187" s="332"/>
      <c r="L187" s="340"/>
      <c r="M187" s="340"/>
    </row>
    <row r="188" spans="1:13" s="339" customFormat="1" ht="12.75" customHeight="1">
      <c r="A188" s="17">
        <v>432</v>
      </c>
      <c r="B188" s="4" t="s">
        <v>937</v>
      </c>
      <c r="C188" s="109" t="s">
        <v>91</v>
      </c>
      <c r="D188" s="1052">
        <v>39</v>
      </c>
      <c r="E188" s="1053">
        <v>123753</v>
      </c>
      <c r="F188" s="1054">
        <v>4826400</v>
      </c>
      <c r="G188" s="1055">
        <v>1056400</v>
      </c>
      <c r="H188" s="1055"/>
      <c r="I188" s="1055">
        <v>3770000</v>
      </c>
      <c r="J188" s="1056">
        <f>SUM(G188:I188)</f>
        <v>4826400</v>
      </c>
      <c r="K188" s="332"/>
      <c r="L188" s="340"/>
      <c r="M188" s="340"/>
    </row>
    <row r="189" spans="1:11" s="339" customFormat="1" ht="12.75" customHeight="1" thickBot="1">
      <c r="A189" s="170" t="s">
        <v>83</v>
      </c>
      <c r="B189" s="924"/>
      <c r="C189" s="1057"/>
      <c r="D189" s="1058"/>
      <c r="E189" s="1059"/>
      <c r="F189" s="1060">
        <f>SUM(F188:F188)</f>
        <v>4826400</v>
      </c>
      <c r="G189" s="1061"/>
      <c r="H189" s="1061"/>
      <c r="I189" s="1061"/>
      <c r="J189" s="1062">
        <v>4826400</v>
      </c>
      <c r="K189" s="332"/>
    </row>
    <row r="190" spans="1:11" s="339" customFormat="1" ht="19.5" customHeight="1" thickBot="1">
      <c r="A190" s="48"/>
      <c r="B190" s="48"/>
      <c r="C190" s="48"/>
      <c r="D190" s="48"/>
      <c r="E190" s="48"/>
      <c r="F190" s="429"/>
      <c r="G190" s="1046"/>
      <c r="H190" s="1046"/>
      <c r="I190" s="1047"/>
      <c r="J190" s="1047"/>
      <c r="K190" s="332"/>
    </row>
    <row r="191" spans="1:10" s="329" customFormat="1" ht="24.75" customHeight="1" thickBot="1">
      <c r="A191" s="1272" t="s">
        <v>137</v>
      </c>
      <c r="B191" s="1273"/>
      <c r="C191" s="1273"/>
      <c r="D191" s="1273"/>
      <c r="E191" s="1273"/>
      <c r="F191" s="159">
        <f>+F189+F187</f>
        <v>4826896.2</v>
      </c>
      <c r="G191" s="159">
        <f>SUM(G186:G189)</f>
        <v>1056896.2</v>
      </c>
      <c r="H191" s="159">
        <f>SUM(H189)</f>
        <v>0</v>
      </c>
      <c r="I191" s="159">
        <f>SUM(I187:I189)</f>
        <v>3770000</v>
      </c>
      <c r="J191" s="159">
        <f>SUM(J189+J187)</f>
        <v>4826896.2</v>
      </c>
    </row>
    <row r="192" spans="1:11" s="341" customFormat="1" ht="19.5" customHeight="1" thickBot="1">
      <c r="A192" s="50"/>
      <c r="B192" s="50"/>
      <c r="C192" s="50"/>
      <c r="D192" s="1063"/>
      <c r="E192" s="52"/>
      <c r="F192" s="1063"/>
      <c r="G192" s="1064"/>
      <c r="H192" s="1064"/>
      <c r="I192" s="1065"/>
      <c r="J192" s="1065"/>
      <c r="K192" s="211"/>
    </row>
    <row r="193" spans="1:10" s="334" customFormat="1" ht="24.75" customHeight="1" thickBot="1">
      <c r="A193" s="1269" t="s">
        <v>61</v>
      </c>
      <c r="B193" s="1270"/>
      <c r="C193" s="1270"/>
      <c r="D193" s="1270"/>
      <c r="E193" s="1271"/>
      <c r="F193" s="1066">
        <f>SUM(F191,F183,F130)</f>
        <v>22066646.380000003</v>
      </c>
      <c r="G193" s="1066">
        <f>SUM(G191,G183,G130)</f>
        <v>16496646.379999999</v>
      </c>
      <c r="H193" s="1066">
        <f>SUM(H191,H183,H130)</f>
        <v>0</v>
      </c>
      <c r="I193" s="1066">
        <f>+I130+I183+I191</f>
        <v>5570000</v>
      </c>
      <c r="J193" s="1066">
        <f>SUM(G193:I193)</f>
        <v>22066646.38</v>
      </c>
    </row>
    <row r="194" spans="2:11" s="341" customFormat="1" ht="12.75" customHeight="1">
      <c r="B194" s="211"/>
      <c r="D194" s="1067"/>
      <c r="E194" s="1068"/>
      <c r="F194" s="1067"/>
      <c r="G194" s="1069"/>
      <c r="H194" s="1069"/>
      <c r="I194" s="1070"/>
      <c r="J194" s="1070"/>
      <c r="K194" s="211"/>
    </row>
    <row r="195" spans="2:11" s="341" customFormat="1" ht="12.75" customHeight="1">
      <c r="B195" s="211"/>
      <c r="D195" s="1067"/>
      <c r="E195" s="1068"/>
      <c r="F195" s="1067"/>
      <c r="G195" s="1069"/>
      <c r="H195" s="1069"/>
      <c r="I195" s="1070"/>
      <c r="J195" s="1070"/>
      <c r="K195" s="211"/>
    </row>
    <row r="196" spans="2:11" s="341" customFormat="1" ht="12.75" customHeight="1">
      <c r="B196" s="211"/>
      <c r="D196" s="1067"/>
      <c r="E196" s="1068"/>
      <c r="F196" s="1067"/>
      <c r="G196" s="1069"/>
      <c r="H196" s="1069"/>
      <c r="I196" s="1070"/>
      <c r="J196" s="1070"/>
      <c r="K196" s="211"/>
    </row>
    <row r="197" spans="2:11" s="341" customFormat="1" ht="12.75" customHeight="1">
      <c r="B197" s="211"/>
      <c r="D197" s="1067"/>
      <c r="E197" s="1068"/>
      <c r="F197" s="1067"/>
      <c r="G197" s="1069"/>
      <c r="H197" s="1069"/>
      <c r="I197" s="1070"/>
      <c r="J197" s="1070"/>
      <c r="K197" s="211"/>
    </row>
    <row r="198" spans="2:11" s="341" customFormat="1" ht="12.75" customHeight="1">
      <c r="B198" s="211"/>
      <c r="D198" s="1067"/>
      <c r="E198" s="1068"/>
      <c r="F198" s="1067"/>
      <c r="G198" s="1069"/>
      <c r="H198" s="1069"/>
      <c r="I198" s="1070"/>
      <c r="J198" s="1070"/>
      <c r="K198" s="211"/>
    </row>
    <row r="199" spans="2:11" s="341" customFormat="1" ht="12.75" customHeight="1">
      <c r="B199" s="211"/>
      <c r="D199" s="1067"/>
      <c r="E199" s="1068"/>
      <c r="F199" s="1067"/>
      <c r="G199" s="1069"/>
      <c r="H199" s="1069"/>
      <c r="I199" s="1070"/>
      <c r="J199" s="1070"/>
      <c r="K199" s="211"/>
    </row>
    <row r="200" spans="2:11" s="341" customFormat="1" ht="12.75" customHeight="1">
      <c r="B200" s="211"/>
      <c r="D200" s="1067"/>
      <c r="E200" s="1068"/>
      <c r="F200" s="1067"/>
      <c r="G200" s="1069"/>
      <c r="H200" s="1069"/>
      <c r="I200" s="1070"/>
      <c r="J200" s="1070"/>
      <c r="K200" s="211"/>
    </row>
    <row r="201" spans="2:11" s="341" customFormat="1" ht="12.75" customHeight="1">
      <c r="B201" s="211"/>
      <c r="D201" s="1067"/>
      <c r="E201" s="1068"/>
      <c r="F201" s="1067"/>
      <c r="G201" s="1069"/>
      <c r="H201" s="1069"/>
      <c r="I201" s="1070"/>
      <c r="J201" s="1070"/>
      <c r="K201" s="211"/>
    </row>
    <row r="202" spans="2:11" s="341" customFormat="1" ht="12.75" customHeight="1">
      <c r="B202" s="211"/>
      <c r="D202" s="1067"/>
      <c r="E202" s="1068"/>
      <c r="F202" s="1067"/>
      <c r="G202" s="1069"/>
      <c r="H202" s="1069"/>
      <c r="I202" s="1070"/>
      <c r="J202" s="1070"/>
      <c r="K202" s="211"/>
    </row>
    <row r="203" spans="2:11" s="341" customFormat="1" ht="12.75" customHeight="1">
      <c r="B203" s="211"/>
      <c r="D203" s="1067"/>
      <c r="E203" s="1068"/>
      <c r="F203" s="1067"/>
      <c r="G203" s="1069"/>
      <c r="H203" s="1069"/>
      <c r="I203" s="1070"/>
      <c r="J203" s="1070"/>
      <c r="K203" s="211"/>
    </row>
    <row r="204" spans="2:11" s="341" customFormat="1" ht="12.75" customHeight="1">
      <c r="B204" s="211"/>
      <c r="D204" s="1067"/>
      <c r="E204" s="1068"/>
      <c r="F204" s="1067"/>
      <c r="G204" s="1069"/>
      <c r="H204" s="1069"/>
      <c r="I204" s="1070"/>
      <c r="J204" s="1070"/>
      <c r="K204" s="211"/>
    </row>
    <row r="205" spans="2:11" s="341" customFormat="1" ht="12.75" customHeight="1">
      <c r="B205" s="211"/>
      <c r="D205" s="1067"/>
      <c r="E205" s="1068"/>
      <c r="F205" s="1067"/>
      <c r="G205" s="1069"/>
      <c r="H205" s="1069"/>
      <c r="I205" s="1070"/>
      <c r="J205" s="1070"/>
      <c r="K205" s="211"/>
    </row>
    <row r="206" spans="2:11" s="341" customFormat="1" ht="12.75" customHeight="1">
      <c r="B206" s="211"/>
      <c r="D206" s="1067"/>
      <c r="E206" s="1068"/>
      <c r="F206" s="1067"/>
      <c r="G206" s="1069"/>
      <c r="H206" s="1069"/>
      <c r="I206" s="1070"/>
      <c r="J206" s="1070"/>
      <c r="K206" s="211"/>
    </row>
    <row r="207" spans="2:11" s="341" customFormat="1" ht="12.75" customHeight="1">
      <c r="B207" s="211"/>
      <c r="D207" s="1067"/>
      <c r="E207" s="1068"/>
      <c r="F207" s="1067"/>
      <c r="G207" s="1069"/>
      <c r="H207" s="1069"/>
      <c r="I207" s="1070"/>
      <c r="J207" s="1070"/>
      <c r="K207" s="211"/>
    </row>
    <row r="208" spans="2:11" s="341" customFormat="1" ht="12.75" customHeight="1">
      <c r="B208" s="211"/>
      <c r="D208" s="1067"/>
      <c r="E208" s="1068"/>
      <c r="F208" s="1067"/>
      <c r="G208" s="1069"/>
      <c r="H208" s="1069"/>
      <c r="I208" s="1070"/>
      <c r="J208" s="1070"/>
      <c r="K208" s="211"/>
    </row>
    <row r="209" spans="2:11" s="341" customFormat="1" ht="12.75" customHeight="1">
      <c r="B209" s="211"/>
      <c r="D209" s="1067"/>
      <c r="E209" s="1068"/>
      <c r="F209" s="1067"/>
      <c r="G209" s="1069"/>
      <c r="H209" s="1069"/>
      <c r="I209" s="1070"/>
      <c r="J209" s="1070"/>
      <c r="K209" s="211"/>
    </row>
    <row r="210" spans="2:11" s="341" customFormat="1" ht="12.75" customHeight="1">
      <c r="B210" s="211"/>
      <c r="D210" s="1067"/>
      <c r="E210" s="1068"/>
      <c r="F210" s="1067"/>
      <c r="G210" s="1069"/>
      <c r="H210" s="1069"/>
      <c r="I210" s="1070"/>
      <c r="J210" s="1070"/>
      <c r="K210" s="211"/>
    </row>
    <row r="211" spans="2:11" s="341" customFormat="1" ht="12.75" customHeight="1">
      <c r="B211" s="211"/>
      <c r="D211" s="1067"/>
      <c r="E211" s="1068"/>
      <c r="F211" s="1067"/>
      <c r="G211" s="1069"/>
      <c r="H211" s="1069"/>
      <c r="I211" s="1070"/>
      <c r="J211" s="1070"/>
      <c r="K211" s="211"/>
    </row>
    <row r="212" spans="2:11" s="341" customFormat="1" ht="12.75" customHeight="1">
      <c r="B212" s="211"/>
      <c r="D212" s="1067"/>
      <c r="E212" s="1068"/>
      <c r="F212" s="1067"/>
      <c r="G212" s="1069"/>
      <c r="H212" s="1069"/>
      <c r="I212" s="1070"/>
      <c r="J212" s="1070"/>
      <c r="K212" s="211"/>
    </row>
    <row r="213" spans="2:11" s="341" customFormat="1" ht="12.75" customHeight="1">
      <c r="B213" s="211"/>
      <c r="D213" s="1067"/>
      <c r="E213" s="1068"/>
      <c r="F213" s="1067"/>
      <c r="G213" s="1069"/>
      <c r="H213" s="1069"/>
      <c r="I213" s="1070"/>
      <c r="J213" s="1070"/>
      <c r="K213" s="211"/>
    </row>
    <row r="214" spans="2:11" s="341" customFormat="1" ht="12.75" customHeight="1">
      <c r="B214" s="211"/>
      <c r="D214" s="1067"/>
      <c r="E214" s="1068"/>
      <c r="F214" s="1067"/>
      <c r="G214" s="1069"/>
      <c r="H214" s="1069"/>
      <c r="I214" s="1070"/>
      <c r="J214" s="1070"/>
      <c r="K214" s="211"/>
    </row>
    <row r="215" spans="2:11" s="341" customFormat="1" ht="12.75" customHeight="1">
      <c r="B215" s="211"/>
      <c r="D215" s="1067"/>
      <c r="E215" s="1068"/>
      <c r="F215" s="1067"/>
      <c r="G215" s="1069"/>
      <c r="H215" s="1069"/>
      <c r="I215" s="1070"/>
      <c r="J215" s="1070"/>
      <c r="K215" s="211"/>
    </row>
    <row r="216" spans="2:11" s="341" customFormat="1" ht="12.75" customHeight="1">
      <c r="B216" s="211"/>
      <c r="D216" s="1067"/>
      <c r="E216" s="1068"/>
      <c r="F216" s="1067"/>
      <c r="G216" s="1069"/>
      <c r="H216" s="1069"/>
      <c r="I216" s="1070"/>
      <c r="J216" s="1070"/>
      <c r="K216" s="211"/>
    </row>
    <row r="217" spans="2:11" s="341" customFormat="1" ht="12.75" customHeight="1">
      <c r="B217" s="211"/>
      <c r="D217" s="1067"/>
      <c r="E217" s="1068"/>
      <c r="F217" s="1067"/>
      <c r="G217" s="1069"/>
      <c r="H217" s="1069"/>
      <c r="I217" s="1070"/>
      <c r="J217" s="1070"/>
      <c r="K217" s="211"/>
    </row>
  </sheetData>
  <sheetProtection password="CA1F" sheet="1" objects="1" scenarios="1" selectLockedCells="1" selectUnlockedCells="1"/>
  <mergeCells count="11">
    <mergeCell ref="A4:J4"/>
    <mergeCell ref="A5:J5"/>
    <mergeCell ref="E6:F6"/>
    <mergeCell ref="I6:J6"/>
    <mergeCell ref="A7:B7"/>
    <mergeCell ref="E7:F7"/>
    <mergeCell ref="I7:J7"/>
    <mergeCell ref="A193:E193"/>
    <mergeCell ref="A130:E130"/>
    <mergeCell ref="A183:E183"/>
    <mergeCell ref="A191:E191"/>
  </mergeCells>
  <printOptions/>
  <pageMargins left="0.1968503937007874" right="0.1968503937007874" top="0.3937007874015748" bottom="0.3937007874015748" header="0" footer="0"/>
  <pageSetup horizontalDpi="600" verticalDpi="600" orientation="landscape" paperSize="5" scale="70" r:id="rId1"/>
  <headerFooter alignWithMargins="0">
    <oddFooter>&amp;CPágina 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76"/>
  <sheetViews>
    <sheetView workbookViewId="0" topLeftCell="A139">
      <selection activeCell="C7" sqref="C7"/>
    </sheetView>
  </sheetViews>
  <sheetFormatPr defaultColWidth="11.421875" defaultRowHeight="12.75"/>
  <cols>
    <col min="1" max="1" width="13.140625" style="6" customWidth="1"/>
    <col min="2" max="2" width="13.57421875" style="7" customWidth="1"/>
    <col min="3" max="3" width="51.7109375" style="6" customWidth="1"/>
    <col min="4" max="4" width="14.7109375" style="8" customWidth="1"/>
    <col min="5" max="5" width="14.421875" style="9" customWidth="1"/>
    <col min="6" max="6" width="26.7109375" style="8" customWidth="1"/>
    <col min="7" max="7" width="27.421875" style="348" customWidth="1"/>
    <col min="8" max="8" width="28.00390625" style="348" customWidth="1"/>
    <col min="9" max="9" width="28.57421875" style="355" customWidth="1"/>
    <col min="10" max="10" width="29.421875" style="355" customWidth="1"/>
    <col min="11" max="11" width="14.421875" style="134" bestFit="1" customWidth="1"/>
    <col min="12" max="13" width="13.28125" style="6" bestFit="1" customWidth="1"/>
    <col min="14" max="16384" width="11.421875" style="6" customWidth="1"/>
  </cols>
  <sheetData>
    <row r="1" spans="1:10" s="2" customFormat="1" ht="12.75" customHeight="1">
      <c r="A1" s="1281" t="s">
        <v>980</v>
      </c>
      <c r="B1" s="1282"/>
      <c r="C1" s="1282"/>
      <c r="D1" s="356"/>
      <c r="E1" s="99"/>
      <c r="F1" s="100"/>
      <c r="G1" s="344"/>
      <c r="H1" s="344"/>
      <c r="I1" s="351"/>
      <c r="J1" s="351"/>
    </row>
    <row r="2" spans="1:10" s="2" customFormat="1" ht="12.75" customHeight="1">
      <c r="A2" s="1283" t="s">
        <v>981</v>
      </c>
      <c r="B2" s="1284"/>
      <c r="C2" s="1284"/>
      <c r="D2" s="356"/>
      <c r="E2" s="3"/>
      <c r="F2" s="12"/>
      <c r="G2" s="345"/>
      <c r="H2" s="345"/>
      <c r="I2" s="352"/>
      <c r="J2" s="352"/>
    </row>
    <row r="3" spans="1:10" s="2" customFormat="1" ht="12.75" customHeight="1" thickBot="1">
      <c r="A3" s="1285" t="s">
        <v>982</v>
      </c>
      <c r="B3" s="1286"/>
      <c r="C3" s="1286"/>
      <c r="D3" s="357"/>
      <c r="E3" s="1244"/>
      <c r="F3" s="1244"/>
      <c r="G3" s="345"/>
      <c r="H3" s="345"/>
      <c r="I3" s="352"/>
      <c r="J3" s="352"/>
    </row>
    <row r="4" spans="1:10" s="20" customFormat="1" ht="27.75" customHeight="1" thickBot="1">
      <c r="A4" s="1274" t="s">
        <v>133</v>
      </c>
      <c r="B4" s="1275"/>
      <c r="C4" s="1275"/>
      <c r="D4" s="1275"/>
      <c r="E4" s="1275"/>
      <c r="F4" s="1275"/>
      <c r="G4" s="1275"/>
      <c r="H4" s="1275"/>
      <c r="I4" s="1275"/>
      <c r="J4" s="1276"/>
    </row>
    <row r="5" spans="1:10" s="20" customFormat="1" ht="24.75" customHeight="1">
      <c r="A5" s="1277" t="s">
        <v>971</v>
      </c>
      <c r="B5" s="1278"/>
      <c r="C5" s="1278"/>
      <c r="D5" s="1278"/>
      <c r="E5" s="1278"/>
      <c r="F5" s="1278"/>
      <c r="G5" s="1278"/>
      <c r="H5" s="1278"/>
      <c r="I5" s="1278"/>
      <c r="J5" s="1278"/>
    </row>
    <row r="6" spans="1:10" s="2" customFormat="1" ht="12.75" customHeight="1">
      <c r="A6" s="18" t="s">
        <v>933</v>
      </c>
      <c r="B6" s="11"/>
      <c r="C6" s="10"/>
      <c r="D6" s="19"/>
      <c r="E6" s="1279"/>
      <c r="F6" s="1279"/>
      <c r="G6" s="345"/>
      <c r="H6" s="345"/>
      <c r="I6" s="1294" t="s">
        <v>134</v>
      </c>
      <c r="J6" s="1294"/>
    </row>
    <row r="7" spans="1:10" s="2" customFormat="1" ht="12.75" customHeight="1">
      <c r="A7" s="1265" t="s">
        <v>934</v>
      </c>
      <c r="B7" s="1266"/>
      <c r="C7" s="10"/>
      <c r="D7" s="19"/>
      <c r="E7" s="1267"/>
      <c r="F7" s="1267"/>
      <c r="G7" s="345"/>
      <c r="H7" s="345"/>
      <c r="I7" s="1296" t="s">
        <v>780</v>
      </c>
      <c r="J7" s="1296"/>
    </row>
    <row r="8" spans="1:10" s="2" customFormat="1" ht="12.75" customHeight="1">
      <c r="A8" s="1289" t="s">
        <v>102</v>
      </c>
      <c r="B8" s="1290"/>
      <c r="C8" s="10"/>
      <c r="D8" s="19"/>
      <c r="E8" s="3"/>
      <c r="F8" s="12"/>
      <c r="G8" s="345"/>
      <c r="H8" s="345"/>
      <c r="I8" s="352"/>
      <c r="J8" s="352"/>
    </row>
    <row r="9" spans="1:10" s="2" customFormat="1" ht="12.75" customHeight="1">
      <c r="A9" s="1265" t="s">
        <v>103</v>
      </c>
      <c r="B9" s="1266"/>
      <c r="C9" s="1266"/>
      <c r="D9" s="1266"/>
      <c r="E9" s="3"/>
      <c r="F9" s="12"/>
      <c r="G9" s="345"/>
      <c r="H9" s="345"/>
      <c r="I9" s="352"/>
      <c r="J9" s="352"/>
    </row>
    <row r="10" spans="1:10" s="2" customFormat="1" ht="12.75" customHeight="1" thickBot="1">
      <c r="A10" s="95"/>
      <c r="B10" s="95"/>
      <c r="C10" s="95"/>
      <c r="D10" s="358"/>
      <c r="E10" s="3"/>
      <c r="F10" s="12"/>
      <c r="G10" s="345"/>
      <c r="H10" s="372"/>
      <c r="I10" s="353"/>
      <c r="J10" s="353"/>
    </row>
    <row r="11" spans="1:10" s="2" customFormat="1" ht="42" customHeight="1" thickBot="1">
      <c r="A11" s="164" t="s">
        <v>145</v>
      </c>
      <c r="B11" s="166" t="s">
        <v>146</v>
      </c>
      <c r="C11" s="165" t="s">
        <v>936</v>
      </c>
      <c r="D11" s="161" t="s">
        <v>138</v>
      </c>
      <c r="E11" s="162" t="s">
        <v>139</v>
      </c>
      <c r="F11" s="161" t="s">
        <v>140</v>
      </c>
      <c r="G11" s="163" t="s">
        <v>141</v>
      </c>
      <c r="H11" s="163" t="s">
        <v>142</v>
      </c>
      <c r="I11" s="163" t="s">
        <v>143</v>
      </c>
      <c r="J11" s="163" t="s">
        <v>144</v>
      </c>
    </row>
    <row r="12" spans="1:11" s="2" customFormat="1" ht="36" customHeight="1" thickBot="1">
      <c r="A12" s="126" t="s">
        <v>90</v>
      </c>
      <c r="B12" s="122"/>
      <c r="C12" s="122"/>
      <c r="D12" s="19"/>
      <c r="E12" s="158"/>
      <c r="F12" s="19"/>
      <c r="G12" s="123"/>
      <c r="H12" s="123"/>
      <c r="I12" s="123"/>
      <c r="J12" s="123"/>
      <c r="K12" s="1"/>
    </row>
    <row r="13" spans="1:10" s="27" customFormat="1" ht="12.75" customHeight="1">
      <c r="A13" s="125">
        <v>211</v>
      </c>
      <c r="B13" s="121" t="s">
        <v>961</v>
      </c>
      <c r="C13" s="124" t="s">
        <v>972</v>
      </c>
      <c r="D13" s="462">
        <v>12</v>
      </c>
      <c r="E13" s="503">
        <v>42.9</v>
      </c>
      <c r="F13" s="136">
        <f>D13*E13</f>
        <v>514.8</v>
      </c>
      <c r="G13" s="450">
        <f>SUM(F13)</f>
        <v>514.8</v>
      </c>
      <c r="H13" s="450"/>
      <c r="I13" s="450"/>
      <c r="J13" s="171">
        <v>514.8</v>
      </c>
    </row>
    <row r="14" spans="1:10" s="27" customFormat="1" ht="12.75" customHeight="1">
      <c r="A14" s="31">
        <v>211</v>
      </c>
      <c r="B14" s="29" t="s">
        <v>961</v>
      </c>
      <c r="C14" s="119" t="s">
        <v>781</v>
      </c>
      <c r="D14" s="441">
        <v>12</v>
      </c>
      <c r="E14" s="237">
        <v>3.71</v>
      </c>
      <c r="F14" s="81">
        <f>D14*E14</f>
        <v>44.519999999999996</v>
      </c>
      <c r="G14" s="452">
        <f aca="true" t="shared" si="0" ref="G14:G68">SUM(F14)</f>
        <v>44.519999999999996</v>
      </c>
      <c r="H14" s="452"/>
      <c r="I14" s="452"/>
      <c r="J14" s="172">
        <v>44.52</v>
      </c>
    </row>
    <row r="15" spans="1:10" s="27" customFormat="1" ht="12.75" customHeight="1">
      <c r="A15" s="31">
        <v>211</v>
      </c>
      <c r="B15" s="29" t="s">
        <v>960</v>
      </c>
      <c r="C15" s="119" t="s">
        <v>975</v>
      </c>
      <c r="D15" s="441">
        <v>4</v>
      </c>
      <c r="E15" s="237">
        <v>4.88</v>
      </c>
      <c r="F15" s="81">
        <f>D15*E15</f>
        <v>19.52</v>
      </c>
      <c r="G15" s="452">
        <f t="shared" si="0"/>
        <v>19.52</v>
      </c>
      <c r="H15" s="452"/>
      <c r="I15" s="452"/>
      <c r="J15" s="172">
        <v>19.52</v>
      </c>
    </row>
    <row r="16" spans="1:10" s="27" customFormat="1" ht="12.75" customHeight="1">
      <c r="A16" s="31">
        <v>211</v>
      </c>
      <c r="B16" s="29" t="s">
        <v>961</v>
      </c>
      <c r="C16" s="128" t="s">
        <v>106</v>
      </c>
      <c r="D16" s="441">
        <v>80</v>
      </c>
      <c r="E16" s="237">
        <v>8.19</v>
      </c>
      <c r="F16" s="81">
        <f>D16*E16</f>
        <v>655.1999999999999</v>
      </c>
      <c r="G16" s="452">
        <f t="shared" si="0"/>
        <v>655.1999999999999</v>
      </c>
      <c r="H16" s="452"/>
      <c r="I16" s="452"/>
      <c r="J16" s="172">
        <v>655.2</v>
      </c>
    </row>
    <row r="17" spans="1:10" s="27" customFormat="1" ht="12.75" customHeight="1">
      <c r="A17" s="31">
        <v>211</v>
      </c>
      <c r="B17" s="29" t="s">
        <v>109</v>
      </c>
      <c r="C17" s="128" t="s">
        <v>108</v>
      </c>
      <c r="D17" s="441">
        <v>1680</v>
      </c>
      <c r="E17" s="237">
        <v>0.98</v>
      </c>
      <c r="F17" s="81">
        <f>D17*E17</f>
        <v>1646.3999999999999</v>
      </c>
      <c r="G17" s="452">
        <f t="shared" si="0"/>
        <v>1646.3999999999999</v>
      </c>
      <c r="H17" s="452"/>
      <c r="I17" s="452"/>
      <c r="J17" s="172">
        <v>1646.4</v>
      </c>
    </row>
    <row r="18" spans="1:11" s="27" customFormat="1" ht="12.75" customHeight="1">
      <c r="A18" s="33" t="s">
        <v>955</v>
      </c>
      <c r="B18" s="34"/>
      <c r="C18" s="58"/>
      <c r="D18" s="439"/>
      <c r="E18" s="453"/>
      <c r="F18" s="68">
        <f>SUM(F13:F17)</f>
        <v>2880.4399999999996</v>
      </c>
      <c r="G18" s="452"/>
      <c r="H18" s="452"/>
      <c r="I18" s="452"/>
      <c r="J18" s="173">
        <f>SUM(J13:J17)</f>
        <v>2880.44</v>
      </c>
      <c r="K18" s="129"/>
    </row>
    <row r="19" spans="1:11" s="27" customFormat="1" ht="12.75" customHeight="1">
      <c r="A19" s="238">
        <v>221</v>
      </c>
      <c r="B19" s="239" t="s">
        <v>937</v>
      </c>
      <c r="C19" s="119" t="s">
        <v>328</v>
      </c>
      <c r="D19" s="440">
        <v>12</v>
      </c>
      <c r="E19" s="240">
        <v>4.88</v>
      </c>
      <c r="F19" s="81">
        <v>58.56</v>
      </c>
      <c r="G19" s="452">
        <f t="shared" si="0"/>
        <v>58.56</v>
      </c>
      <c r="H19" s="452"/>
      <c r="I19" s="452"/>
      <c r="J19" s="172">
        <v>58.56</v>
      </c>
      <c r="K19" s="129"/>
    </row>
    <row r="20" spans="1:11" s="27" customFormat="1" ht="12.75" customHeight="1">
      <c r="A20" s="33" t="s">
        <v>329</v>
      </c>
      <c r="B20" s="34"/>
      <c r="C20" s="58"/>
      <c r="D20" s="439"/>
      <c r="E20" s="453"/>
      <c r="F20" s="68">
        <v>58.56</v>
      </c>
      <c r="G20" s="452"/>
      <c r="H20" s="452"/>
      <c r="I20" s="452"/>
      <c r="J20" s="173">
        <v>58.56</v>
      </c>
      <c r="K20" s="129"/>
    </row>
    <row r="21" spans="1:11" s="27" customFormat="1" ht="12.75" customHeight="1">
      <c r="A21" s="238">
        <v>222</v>
      </c>
      <c r="B21" s="239" t="s">
        <v>937</v>
      </c>
      <c r="C21" s="119" t="s">
        <v>782</v>
      </c>
      <c r="D21" s="440">
        <v>16</v>
      </c>
      <c r="E21" s="240">
        <v>455</v>
      </c>
      <c r="F21" s="81">
        <v>7280</v>
      </c>
      <c r="G21" s="452">
        <f t="shared" si="0"/>
        <v>7280</v>
      </c>
      <c r="H21" s="452"/>
      <c r="I21" s="452"/>
      <c r="J21" s="172">
        <v>7280</v>
      </c>
      <c r="K21" s="129"/>
    </row>
    <row r="22" spans="1:11" s="27" customFormat="1" ht="12.75" customHeight="1">
      <c r="A22" s="33" t="s">
        <v>227</v>
      </c>
      <c r="B22" s="34"/>
      <c r="C22" s="58"/>
      <c r="D22" s="439"/>
      <c r="E22" s="453"/>
      <c r="F22" s="68">
        <v>7280</v>
      </c>
      <c r="G22" s="452"/>
      <c r="H22" s="452"/>
      <c r="I22" s="452"/>
      <c r="J22" s="173">
        <v>7280</v>
      </c>
      <c r="K22" s="129"/>
    </row>
    <row r="23" spans="1:11" s="27" customFormat="1" ht="12.75" customHeight="1">
      <c r="A23" s="238">
        <v>223</v>
      </c>
      <c r="B23" s="239" t="s">
        <v>937</v>
      </c>
      <c r="C23" s="119" t="s">
        <v>783</v>
      </c>
      <c r="D23" s="440">
        <v>20</v>
      </c>
      <c r="E23" s="240">
        <v>195</v>
      </c>
      <c r="F23" s="81">
        <v>3900</v>
      </c>
      <c r="G23" s="452">
        <f t="shared" si="0"/>
        <v>3900</v>
      </c>
      <c r="H23" s="452"/>
      <c r="I23" s="452"/>
      <c r="J23" s="172">
        <v>3900</v>
      </c>
      <c r="K23" s="129"/>
    </row>
    <row r="24" spans="1:11" s="27" customFormat="1" ht="12.75" customHeight="1">
      <c r="A24" s="33" t="s">
        <v>337</v>
      </c>
      <c r="B24" s="34"/>
      <c r="C24" s="58"/>
      <c r="D24" s="439"/>
      <c r="E24" s="453"/>
      <c r="F24" s="68">
        <v>3900</v>
      </c>
      <c r="G24" s="452"/>
      <c r="H24" s="452"/>
      <c r="I24" s="452"/>
      <c r="J24" s="173">
        <v>3900</v>
      </c>
      <c r="K24" s="129"/>
    </row>
    <row r="25" spans="1:11" s="27" customFormat="1" ht="12.75" customHeight="1">
      <c r="A25" s="238">
        <v>231</v>
      </c>
      <c r="B25" s="239" t="s">
        <v>960</v>
      </c>
      <c r="C25" s="119" t="s">
        <v>784</v>
      </c>
      <c r="D25" s="440">
        <v>4</v>
      </c>
      <c r="E25" s="240">
        <v>12.68</v>
      </c>
      <c r="F25" s="81">
        <v>50.72</v>
      </c>
      <c r="G25" s="452">
        <f t="shared" si="0"/>
        <v>50.72</v>
      </c>
      <c r="H25" s="452"/>
      <c r="I25" s="452"/>
      <c r="J25" s="173">
        <v>50.72</v>
      </c>
      <c r="K25" s="129"/>
    </row>
    <row r="26" spans="1:10" s="27" customFormat="1" ht="12.75" customHeight="1">
      <c r="A26" s="36">
        <v>231</v>
      </c>
      <c r="B26" s="37" t="s">
        <v>953</v>
      </c>
      <c r="C26" s="60" t="s">
        <v>1043</v>
      </c>
      <c r="D26" s="66">
        <v>140</v>
      </c>
      <c r="E26" s="224">
        <v>49.44</v>
      </c>
      <c r="F26" s="81">
        <f aca="true" t="shared" si="1" ref="F26:F38">D26*E26</f>
        <v>6921.599999999999</v>
      </c>
      <c r="G26" s="452">
        <f t="shared" si="0"/>
        <v>6921.599999999999</v>
      </c>
      <c r="H26" s="452"/>
      <c r="I26" s="452"/>
      <c r="J26" s="172">
        <v>6921.6</v>
      </c>
    </row>
    <row r="27" spans="1:10" s="27" customFormat="1" ht="12.75" customHeight="1">
      <c r="A27" s="28">
        <v>231</v>
      </c>
      <c r="B27" s="30" t="s">
        <v>953</v>
      </c>
      <c r="C27" s="60" t="s">
        <v>1044</v>
      </c>
      <c r="D27" s="66">
        <v>60</v>
      </c>
      <c r="E27" s="224">
        <v>58.51</v>
      </c>
      <c r="F27" s="81">
        <f t="shared" si="1"/>
        <v>3510.6</v>
      </c>
      <c r="G27" s="452">
        <f t="shared" si="0"/>
        <v>3510.6</v>
      </c>
      <c r="H27" s="452"/>
      <c r="I27" s="452"/>
      <c r="J27" s="172">
        <v>3510.6</v>
      </c>
    </row>
    <row r="28" spans="1:10" s="27" customFormat="1" ht="12.75" customHeight="1">
      <c r="A28" s="35">
        <v>231</v>
      </c>
      <c r="B28" s="29" t="s">
        <v>937</v>
      </c>
      <c r="C28" s="60" t="s">
        <v>938</v>
      </c>
      <c r="D28" s="66">
        <v>48</v>
      </c>
      <c r="E28" s="224">
        <v>17.75</v>
      </c>
      <c r="F28" s="81">
        <f t="shared" si="1"/>
        <v>852</v>
      </c>
      <c r="G28" s="452">
        <f t="shared" si="0"/>
        <v>852</v>
      </c>
      <c r="H28" s="452"/>
      <c r="I28" s="452"/>
      <c r="J28" s="172">
        <v>852</v>
      </c>
    </row>
    <row r="29" spans="1:10" s="27" customFormat="1" ht="12.75" customHeight="1">
      <c r="A29" s="28">
        <v>231</v>
      </c>
      <c r="B29" s="29" t="s">
        <v>960</v>
      </c>
      <c r="C29" s="110" t="s">
        <v>785</v>
      </c>
      <c r="D29" s="247">
        <v>20</v>
      </c>
      <c r="E29" s="224">
        <v>12.68</v>
      </c>
      <c r="F29" s="81">
        <f t="shared" si="1"/>
        <v>253.6</v>
      </c>
      <c r="G29" s="452">
        <f t="shared" si="0"/>
        <v>253.6</v>
      </c>
      <c r="H29" s="452"/>
      <c r="I29" s="452"/>
      <c r="J29" s="172">
        <v>253.6</v>
      </c>
    </row>
    <row r="30" spans="1:10" s="27" customFormat="1" ht="12.75" customHeight="1">
      <c r="A30" s="28">
        <v>231</v>
      </c>
      <c r="B30" s="29" t="s">
        <v>960</v>
      </c>
      <c r="C30" s="110" t="s">
        <v>112</v>
      </c>
      <c r="D30" s="247">
        <v>2</v>
      </c>
      <c r="E30" s="224">
        <v>190.13</v>
      </c>
      <c r="F30" s="81">
        <f t="shared" si="1"/>
        <v>380.26</v>
      </c>
      <c r="G30" s="452">
        <f t="shared" si="0"/>
        <v>380.26</v>
      </c>
      <c r="H30" s="452"/>
      <c r="I30" s="452"/>
      <c r="J30" s="172">
        <v>380.26</v>
      </c>
    </row>
    <row r="31" spans="1:10" s="27" customFormat="1" ht="12.75" customHeight="1">
      <c r="A31" s="28">
        <v>231</v>
      </c>
      <c r="B31" s="29" t="s">
        <v>937</v>
      </c>
      <c r="C31" s="110" t="s">
        <v>113</v>
      </c>
      <c r="D31" s="247">
        <v>3600</v>
      </c>
      <c r="E31" s="224">
        <v>0.46</v>
      </c>
      <c r="F31" s="81">
        <f t="shared" si="1"/>
        <v>1656</v>
      </c>
      <c r="G31" s="452">
        <f t="shared" si="0"/>
        <v>1656</v>
      </c>
      <c r="H31" s="452"/>
      <c r="I31" s="452"/>
      <c r="J31" s="172">
        <v>1656</v>
      </c>
    </row>
    <row r="32" spans="1:10" s="27" customFormat="1" ht="12.75" customHeight="1">
      <c r="A32" s="28">
        <v>231</v>
      </c>
      <c r="B32" s="29" t="s">
        <v>937</v>
      </c>
      <c r="C32" s="110" t="s">
        <v>786</v>
      </c>
      <c r="D32" s="247">
        <v>7200</v>
      </c>
      <c r="E32" s="224">
        <v>0.56</v>
      </c>
      <c r="F32" s="81">
        <f t="shared" si="1"/>
        <v>4032.0000000000005</v>
      </c>
      <c r="G32" s="452">
        <f t="shared" si="0"/>
        <v>4032.0000000000005</v>
      </c>
      <c r="H32" s="452"/>
      <c r="I32" s="452"/>
      <c r="J32" s="172">
        <v>4032</v>
      </c>
    </row>
    <row r="33" spans="1:10" s="27" customFormat="1" ht="12.75" customHeight="1">
      <c r="A33" s="28">
        <v>231</v>
      </c>
      <c r="B33" s="37" t="s">
        <v>937</v>
      </c>
      <c r="C33" s="110" t="s">
        <v>787</v>
      </c>
      <c r="D33" s="247">
        <v>20</v>
      </c>
      <c r="E33" s="224">
        <v>7.61</v>
      </c>
      <c r="F33" s="81">
        <f t="shared" si="1"/>
        <v>152.20000000000002</v>
      </c>
      <c r="G33" s="452">
        <f t="shared" si="0"/>
        <v>152.20000000000002</v>
      </c>
      <c r="H33" s="452"/>
      <c r="I33" s="452"/>
      <c r="J33" s="172">
        <v>152.2</v>
      </c>
    </row>
    <row r="34" spans="1:10" s="27" customFormat="1" ht="12.75" customHeight="1">
      <c r="A34" s="28">
        <v>231</v>
      </c>
      <c r="B34" s="29" t="s">
        <v>960</v>
      </c>
      <c r="C34" s="110" t="s">
        <v>116</v>
      </c>
      <c r="D34" s="247">
        <v>4</v>
      </c>
      <c r="E34" s="224">
        <v>96.33</v>
      </c>
      <c r="F34" s="81">
        <f t="shared" si="1"/>
        <v>385.32</v>
      </c>
      <c r="G34" s="452">
        <f t="shared" si="0"/>
        <v>385.32</v>
      </c>
      <c r="H34" s="452"/>
      <c r="I34" s="452"/>
      <c r="J34" s="172">
        <v>385.32</v>
      </c>
    </row>
    <row r="35" spans="1:10" s="27" customFormat="1" ht="12.75" customHeight="1">
      <c r="A35" s="28">
        <v>231</v>
      </c>
      <c r="B35" s="167" t="s">
        <v>117</v>
      </c>
      <c r="C35" s="168" t="s">
        <v>784</v>
      </c>
      <c r="D35" s="247">
        <v>4</v>
      </c>
      <c r="E35" s="224">
        <v>12.68</v>
      </c>
      <c r="F35" s="81">
        <f t="shared" si="1"/>
        <v>50.72</v>
      </c>
      <c r="G35" s="452">
        <f t="shared" si="0"/>
        <v>50.72</v>
      </c>
      <c r="H35" s="452"/>
      <c r="I35" s="452"/>
      <c r="J35" s="172">
        <v>50.72</v>
      </c>
    </row>
    <row r="36" spans="1:10" s="27" customFormat="1" ht="12.75" customHeight="1">
      <c r="A36" s="28">
        <v>231</v>
      </c>
      <c r="B36" s="37" t="s">
        <v>937</v>
      </c>
      <c r="C36" s="168" t="s">
        <v>788</v>
      </c>
      <c r="D36" s="247">
        <v>40</v>
      </c>
      <c r="E36" s="224">
        <v>2.54</v>
      </c>
      <c r="F36" s="81">
        <f t="shared" si="1"/>
        <v>101.6</v>
      </c>
      <c r="G36" s="452">
        <f t="shared" si="0"/>
        <v>101.6</v>
      </c>
      <c r="H36" s="452"/>
      <c r="I36" s="452"/>
      <c r="J36" s="172">
        <v>101.6</v>
      </c>
    </row>
    <row r="37" spans="1:10" s="27" customFormat="1" ht="12.75" customHeight="1">
      <c r="A37" s="28">
        <v>231</v>
      </c>
      <c r="B37" s="37" t="s">
        <v>937</v>
      </c>
      <c r="C37" s="168" t="s">
        <v>789</v>
      </c>
      <c r="D37" s="247">
        <v>10</v>
      </c>
      <c r="E37" s="224">
        <v>11.41</v>
      </c>
      <c r="F37" s="81">
        <f t="shared" si="1"/>
        <v>114.1</v>
      </c>
      <c r="G37" s="452">
        <f t="shared" si="0"/>
        <v>114.1</v>
      </c>
      <c r="H37" s="452"/>
      <c r="I37" s="452"/>
      <c r="J37" s="172">
        <v>114.1</v>
      </c>
    </row>
    <row r="38" spans="1:10" s="27" customFormat="1" ht="12.75" customHeight="1">
      <c r="A38" s="28">
        <v>231</v>
      </c>
      <c r="B38" s="37" t="s">
        <v>960</v>
      </c>
      <c r="C38" s="168" t="s">
        <v>790</v>
      </c>
      <c r="D38" s="247">
        <v>10</v>
      </c>
      <c r="E38" s="224">
        <v>22.82</v>
      </c>
      <c r="F38" s="81">
        <f t="shared" si="1"/>
        <v>228.2</v>
      </c>
      <c r="G38" s="452">
        <f t="shared" si="0"/>
        <v>228.2</v>
      </c>
      <c r="H38" s="452"/>
      <c r="I38" s="452"/>
      <c r="J38" s="172">
        <v>228.2</v>
      </c>
    </row>
    <row r="39" spans="1:11" s="41" customFormat="1" ht="12.75" customHeight="1">
      <c r="A39" s="38" t="s">
        <v>956</v>
      </c>
      <c r="B39" s="39"/>
      <c r="C39" s="61"/>
      <c r="D39" s="69"/>
      <c r="E39" s="454"/>
      <c r="F39" s="68">
        <f>SUM(F25:F38)</f>
        <v>18688.920000000002</v>
      </c>
      <c r="G39" s="452"/>
      <c r="H39" s="452"/>
      <c r="I39" s="452"/>
      <c r="J39" s="173">
        <v>18688.92</v>
      </c>
      <c r="K39" s="138"/>
    </row>
    <row r="40" spans="1:11" s="41" customFormat="1" ht="12.75" customHeight="1">
      <c r="A40" s="36">
        <v>254</v>
      </c>
      <c r="B40" s="37" t="s">
        <v>937</v>
      </c>
      <c r="C40" s="60" t="s">
        <v>791</v>
      </c>
      <c r="D40" s="243">
        <v>8</v>
      </c>
      <c r="E40" s="242">
        <v>11.7</v>
      </c>
      <c r="F40" s="81">
        <v>93.6</v>
      </c>
      <c r="G40" s="452">
        <f t="shared" si="0"/>
        <v>93.6</v>
      </c>
      <c r="H40" s="452"/>
      <c r="I40" s="452"/>
      <c r="J40" s="173">
        <v>93.6</v>
      </c>
      <c r="K40" s="138"/>
    </row>
    <row r="41" spans="1:11" s="27" customFormat="1" ht="12.75" customHeight="1">
      <c r="A41" s="36">
        <v>254</v>
      </c>
      <c r="B41" s="37" t="s">
        <v>937</v>
      </c>
      <c r="C41" s="60" t="s">
        <v>792</v>
      </c>
      <c r="D41" s="243">
        <v>8</v>
      </c>
      <c r="E41" s="242">
        <v>8.78</v>
      </c>
      <c r="F41" s="81">
        <v>70.24</v>
      </c>
      <c r="G41" s="452">
        <f t="shared" si="0"/>
        <v>70.24</v>
      </c>
      <c r="H41" s="452"/>
      <c r="I41" s="452"/>
      <c r="J41" s="172">
        <v>70.24</v>
      </c>
      <c r="K41" s="129"/>
    </row>
    <row r="42" spans="1:11" s="41" customFormat="1" ht="12.75" customHeight="1">
      <c r="A42" s="38" t="s">
        <v>956</v>
      </c>
      <c r="B42" s="39"/>
      <c r="C42" s="61"/>
      <c r="D42" s="69"/>
      <c r="E42" s="454"/>
      <c r="F42" s="68">
        <f>SUM(F40:F41)</f>
        <v>163.83999999999997</v>
      </c>
      <c r="G42" s="452"/>
      <c r="H42" s="452"/>
      <c r="I42" s="452"/>
      <c r="J42" s="173">
        <v>163.84</v>
      </c>
      <c r="K42" s="138"/>
    </row>
    <row r="43" spans="1:11" s="27" customFormat="1" ht="12.75" customHeight="1">
      <c r="A43" s="36">
        <v>243</v>
      </c>
      <c r="B43" s="37" t="s">
        <v>937</v>
      </c>
      <c r="C43" s="60" t="s">
        <v>793</v>
      </c>
      <c r="D43" s="243">
        <v>6</v>
      </c>
      <c r="E43" s="242">
        <v>520</v>
      </c>
      <c r="F43" s="81">
        <v>3120</v>
      </c>
      <c r="G43" s="452">
        <f t="shared" si="0"/>
        <v>3120</v>
      </c>
      <c r="H43" s="452"/>
      <c r="I43" s="452"/>
      <c r="J43" s="172">
        <v>3120</v>
      </c>
      <c r="K43" s="129"/>
    </row>
    <row r="44" spans="1:11" s="41" customFormat="1" ht="12.75" customHeight="1">
      <c r="A44" s="38" t="s">
        <v>794</v>
      </c>
      <c r="B44" s="39"/>
      <c r="C44" s="61"/>
      <c r="D44" s="69"/>
      <c r="E44" s="454"/>
      <c r="F44" s="68">
        <v>3120</v>
      </c>
      <c r="G44" s="452"/>
      <c r="H44" s="452"/>
      <c r="I44" s="452"/>
      <c r="J44" s="173">
        <v>3120</v>
      </c>
      <c r="K44" s="138"/>
    </row>
    <row r="45" spans="1:11" s="41" customFormat="1" ht="12.75" customHeight="1">
      <c r="A45" s="36">
        <v>244</v>
      </c>
      <c r="B45" s="37" t="s">
        <v>937</v>
      </c>
      <c r="C45" s="60" t="s">
        <v>795</v>
      </c>
      <c r="D45" s="243">
        <v>8</v>
      </c>
      <c r="E45" s="242">
        <v>195</v>
      </c>
      <c r="F45" s="81">
        <v>1560</v>
      </c>
      <c r="G45" s="452">
        <f t="shared" si="0"/>
        <v>1560</v>
      </c>
      <c r="H45" s="452"/>
      <c r="I45" s="452"/>
      <c r="J45" s="173">
        <v>1560</v>
      </c>
      <c r="K45" s="138"/>
    </row>
    <row r="46" spans="1:11" s="41" customFormat="1" ht="12.75" customHeight="1">
      <c r="A46" s="38" t="s">
        <v>575</v>
      </c>
      <c r="B46" s="39"/>
      <c r="C46" s="61"/>
      <c r="D46" s="69"/>
      <c r="E46" s="454"/>
      <c r="F46" s="68">
        <v>1560</v>
      </c>
      <c r="G46" s="452"/>
      <c r="H46" s="452"/>
      <c r="I46" s="452"/>
      <c r="J46" s="173">
        <v>1560</v>
      </c>
      <c r="K46" s="138"/>
    </row>
    <row r="47" spans="1:11" s="27" customFormat="1" ht="12.75" customHeight="1">
      <c r="A47" s="36">
        <v>256</v>
      </c>
      <c r="B47" s="37" t="s">
        <v>935</v>
      </c>
      <c r="C47" s="60" t="s">
        <v>796</v>
      </c>
      <c r="D47" s="243">
        <v>2</v>
      </c>
      <c r="E47" s="242">
        <v>750</v>
      </c>
      <c r="F47" s="81">
        <v>1500</v>
      </c>
      <c r="G47" s="452">
        <f t="shared" si="0"/>
        <v>1500</v>
      </c>
      <c r="H47" s="452"/>
      <c r="I47" s="452"/>
      <c r="J47" s="172">
        <v>1500</v>
      </c>
      <c r="K47" s="129"/>
    </row>
    <row r="48" spans="1:14" s="27" customFormat="1" ht="12.75" customHeight="1">
      <c r="A48" s="36">
        <v>256</v>
      </c>
      <c r="B48" s="37" t="s">
        <v>954</v>
      </c>
      <c r="C48" s="60" t="s">
        <v>962</v>
      </c>
      <c r="D48" s="66">
        <v>12000</v>
      </c>
      <c r="E48" s="224">
        <v>2.5</v>
      </c>
      <c r="F48" s="81">
        <f>D48*E48</f>
        <v>30000</v>
      </c>
      <c r="G48" s="452">
        <f t="shared" si="0"/>
        <v>30000</v>
      </c>
      <c r="H48" s="452"/>
      <c r="I48" s="452"/>
      <c r="J48" s="172">
        <v>30000</v>
      </c>
      <c r="N48" s="27">
        <f>15000*25/100</f>
        <v>3750</v>
      </c>
    </row>
    <row r="49" spans="1:10" s="44" customFormat="1" ht="12.75" customHeight="1">
      <c r="A49" s="38" t="s">
        <v>957</v>
      </c>
      <c r="B49" s="39"/>
      <c r="C49" s="61"/>
      <c r="D49" s="69"/>
      <c r="E49" s="454"/>
      <c r="F49" s="68">
        <f>SUM(F47:F48)</f>
        <v>31500</v>
      </c>
      <c r="G49" s="452"/>
      <c r="H49" s="452"/>
      <c r="I49" s="452"/>
      <c r="J49" s="173">
        <v>31500</v>
      </c>
    </row>
    <row r="50" spans="1:10" s="82" customFormat="1" ht="12.75" customHeight="1">
      <c r="A50" s="36">
        <v>262</v>
      </c>
      <c r="B50" s="37" t="s">
        <v>937</v>
      </c>
      <c r="C50" s="60" t="s">
        <v>797</v>
      </c>
      <c r="D50" s="243">
        <v>4</v>
      </c>
      <c r="E50" s="242">
        <v>304.2</v>
      </c>
      <c r="F50" s="81">
        <v>1216.8</v>
      </c>
      <c r="G50" s="452">
        <f t="shared" si="0"/>
        <v>1216.8</v>
      </c>
      <c r="H50" s="452"/>
      <c r="I50" s="452"/>
      <c r="J50" s="172">
        <v>1216.8</v>
      </c>
    </row>
    <row r="51" spans="1:10" s="82" customFormat="1" ht="12.75" customHeight="1">
      <c r="A51" s="36">
        <v>262</v>
      </c>
      <c r="B51" s="37" t="s">
        <v>937</v>
      </c>
      <c r="C51" s="60" t="s">
        <v>797</v>
      </c>
      <c r="D51" s="243">
        <v>1</v>
      </c>
      <c r="E51" s="242">
        <v>175.5</v>
      </c>
      <c r="F51" s="81">
        <v>175.5</v>
      </c>
      <c r="G51" s="452">
        <f t="shared" si="0"/>
        <v>175.5</v>
      </c>
      <c r="H51" s="452"/>
      <c r="I51" s="452"/>
      <c r="J51" s="172">
        <v>175.5</v>
      </c>
    </row>
    <row r="52" spans="1:10" s="44" customFormat="1" ht="12.75" customHeight="1">
      <c r="A52" s="38" t="s">
        <v>798</v>
      </c>
      <c r="B52" s="39"/>
      <c r="C52" s="61"/>
      <c r="D52" s="69"/>
      <c r="E52" s="454"/>
      <c r="F52" s="68">
        <f>SUM(F50:F51)</f>
        <v>1392.3</v>
      </c>
      <c r="G52" s="452"/>
      <c r="H52" s="452"/>
      <c r="I52" s="452"/>
      <c r="J52" s="173">
        <v>1392.3</v>
      </c>
    </row>
    <row r="53" spans="1:10" s="82" customFormat="1" ht="12.75" customHeight="1">
      <c r="A53" s="36">
        <v>279</v>
      </c>
      <c r="B53" s="37" t="s">
        <v>937</v>
      </c>
      <c r="C53" s="60" t="s">
        <v>581</v>
      </c>
      <c r="D53" s="243">
        <v>6</v>
      </c>
      <c r="E53" s="242">
        <v>156</v>
      </c>
      <c r="F53" s="81">
        <v>936</v>
      </c>
      <c r="G53" s="452">
        <f t="shared" si="0"/>
        <v>936</v>
      </c>
      <c r="H53" s="452"/>
      <c r="I53" s="452"/>
      <c r="J53" s="172">
        <v>936</v>
      </c>
    </row>
    <row r="54" spans="1:10" s="82" customFormat="1" ht="12.75" customHeight="1">
      <c r="A54" s="36">
        <v>279</v>
      </c>
      <c r="B54" s="37" t="s">
        <v>935</v>
      </c>
      <c r="C54" s="60" t="s">
        <v>799</v>
      </c>
      <c r="D54" s="243">
        <v>10</v>
      </c>
      <c r="E54" s="242">
        <v>5.85</v>
      </c>
      <c r="F54" s="81">
        <v>58.5</v>
      </c>
      <c r="G54" s="452">
        <f t="shared" si="0"/>
        <v>58.5</v>
      </c>
      <c r="H54" s="452"/>
      <c r="I54" s="452"/>
      <c r="J54" s="172">
        <v>58.5</v>
      </c>
    </row>
    <row r="55" spans="1:10" s="44" customFormat="1" ht="12.75" customHeight="1">
      <c r="A55" s="38" t="s">
        <v>462</v>
      </c>
      <c r="B55" s="39"/>
      <c r="C55" s="61"/>
      <c r="D55" s="69"/>
      <c r="E55" s="454"/>
      <c r="F55" s="68">
        <f>SUM(F53:F54)</f>
        <v>994.5</v>
      </c>
      <c r="G55" s="452"/>
      <c r="H55" s="452"/>
      <c r="I55" s="452"/>
      <c r="J55" s="173">
        <v>994.5</v>
      </c>
    </row>
    <row r="56" spans="1:10" s="82" customFormat="1" ht="12.75" customHeight="1">
      <c r="A56" s="36">
        <v>291</v>
      </c>
      <c r="B56" s="37" t="s">
        <v>935</v>
      </c>
      <c r="C56" s="60" t="s">
        <v>800</v>
      </c>
      <c r="D56" s="243">
        <v>24</v>
      </c>
      <c r="E56" s="242">
        <v>3.9</v>
      </c>
      <c r="F56" s="81">
        <v>93.6</v>
      </c>
      <c r="G56" s="452">
        <f t="shared" si="0"/>
        <v>93.6</v>
      </c>
      <c r="H56" s="452"/>
      <c r="I56" s="452"/>
      <c r="J56" s="172">
        <v>93.6</v>
      </c>
    </row>
    <row r="57" spans="1:10" s="82" customFormat="1" ht="12.75" customHeight="1">
      <c r="A57" s="36">
        <v>291</v>
      </c>
      <c r="B57" s="37" t="s">
        <v>935</v>
      </c>
      <c r="C57" s="60" t="s">
        <v>801</v>
      </c>
      <c r="D57" s="243">
        <v>4</v>
      </c>
      <c r="E57" s="242">
        <v>7.41</v>
      </c>
      <c r="F57" s="81">
        <v>29.64</v>
      </c>
      <c r="G57" s="452">
        <f t="shared" si="0"/>
        <v>29.64</v>
      </c>
      <c r="H57" s="452"/>
      <c r="I57" s="452"/>
      <c r="J57" s="172">
        <v>29.64</v>
      </c>
    </row>
    <row r="58" spans="1:10" s="82" customFormat="1" ht="12.75" customHeight="1">
      <c r="A58" s="36">
        <v>291</v>
      </c>
      <c r="B58" s="37" t="s">
        <v>937</v>
      </c>
      <c r="C58" s="60" t="s">
        <v>464</v>
      </c>
      <c r="D58" s="243">
        <v>6</v>
      </c>
      <c r="E58" s="242">
        <v>8.78</v>
      </c>
      <c r="F58" s="81">
        <v>52.68</v>
      </c>
      <c r="G58" s="452">
        <f t="shared" si="0"/>
        <v>52.68</v>
      </c>
      <c r="H58" s="452"/>
      <c r="I58" s="452"/>
      <c r="J58" s="172">
        <v>52.68</v>
      </c>
    </row>
    <row r="59" spans="1:10" s="82" customFormat="1" ht="12.75" customHeight="1">
      <c r="A59" s="36">
        <v>291</v>
      </c>
      <c r="B59" s="37" t="s">
        <v>937</v>
      </c>
      <c r="C59" s="60" t="s">
        <v>694</v>
      </c>
      <c r="D59" s="243">
        <v>2</v>
      </c>
      <c r="E59" s="242">
        <v>19.5</v>
      </c>
      <c r="F59" s="81">
        <v>39</v>
      </c>
      <c r="G59" s="452">
        <f t="shared" si="0"/>
        <v>39</v>
      </c>
      <c r="H59" s="452"/>
      <c r="I59" s="452"/>
      <c r="J59" s="172">
        <v>39</v>
      </c>
    </row>
    <row r="60" spans="1:10" s="82" customFormat="1" ht="12.75" customHeight="1">
      <c r="A60" s="36">
        <v>291</v>
      </c>
      <c r="B60" s="37" t="s">
        <v>937</v>
      </c>
      <c r="C60" s="60" t="s">
        <v>802</v>
      </c>
      <c r="D60" s="243">
        <v>2</v>
      </c>
      <c r="E60" s="242">
        <v>15.6</v>
      </c>
      <c r="F60" s="81">
        <v>31.2</v>
      </c>
      <c r="G60" s="452">
        <f t="shared" si="0"/>
        <v>31.2</v>
      </c>
      <c r="H60" s="452"/>
      <c r="I60" s="452"/>
      <c r="J60" s="172">
        <v>31.2</v>
      </c>
    </row>
    <row r="61" spans="1:10" s="82" customFormat="1" ht="12.75" customHeight="1">
      <c r="A61" s="36">
        <v>291</v>
      </c>
      <c r="B61" s="37" t="s">
        <v>937</v>
      </c>
      <c r="C61" s="60" t="s">
        <v>361</v>
      </c>
      <c r="D61" s="243">
        <v>2</v>
      </c>
      <c r="E61" s="242">
        <v>9.75</v>
      </c>
      <c r="F61" s="81">
        <v>19.5</v>
      </c>
      <c r="G61" s="452">
        <f t="shared" si="0"/>
        <v>19.5</v>
      </c>
      <c r="H61" s="452"/>
      <c r="I61" s="452"/>
      <c r="J61" s="172">
        <v>19.5</v>
      </c>
    </row>
    <row r="62" spans="1:10" s="82" customFormat="1" ht="12.75" customHeight="1">
      <c r="A62" s="36">
        <v>291</v>
      </c>
      <c r="B62" s="37" t="s">
        <v>935</v>
      </c>
      <c r="C62" s="60" t="s">
        <v>803</v>
      </c>
      <c r="D62" s="243">
        <v>8</v>
      </c>
      <c r="E62" s="242">
        <v>7.8</v>
      </c>
      <c r="F62" s="81">
        <v>62.4</v>
      </c>
      <c r="G62" s="452">
        <f t="shared" si="0"/>
        <v>62.4</v>
      </c>
      <c r="H62" s="452"/>
      <c r="I62" s="452"/>
      <c r="J62" s="172">
        <v>62.4</v>
      </c>
    </row>
    <row r="63" spans="1:10" s="82" customFormat="1" ht="12.75" customHeight="1">
      <c r="A63" s="36">
        <v>291</v>
      </c>
      <c r="B63" s="37" t="s">
        <v>935</v>
      </c>
      <c r="C63" s="60" t="s">
        <v>804</v>
      </c>
      <c r="D63" s="243">
        <v>1</v>
      </c>
      <c r="E63" s="242">
        <v>29.25</v>
      </c>
      <c r="F63" s="81">
        <v>29.25</v>
      </c>
      <c r="G63" s="452">
        <f t="shared" si="0"/>
        <v>29.25</v>
      </c>
      <c r="H63" s="452"/>
      <c r="I63" s="452"/>
      <c r="J63" s="172">
        <v>29.25</v>
      </c>
    </row>
    <row r="64" spans="1:10" s="82" customFormat="1" ht="12.75" customHeight="1">
      <c r="A64" s="36">
        <v>291</v>
      </c>
      <c r="B64" s="37" t="s">
        <v>935</v>
      </c>
      <c r="C64" s="60" t="s">
        <v>805</v>
      </c>
      <c r="D64" s="243">
        <v>12</v>
      </c>
      <c r="E64" s="242">
        <v>6.83</v>
      </c>
      <c r="F64" s="81">
        <v>81.96</v>
      </c>
      <c r="G64" s="452">
        <f t="shared" si="0"/>
        <v>81.96</v>
      </c>
      <c r="H64" s="452"/>
      <c r="I64" s="452"/>
      <c r="J64" s="172">
        <v>81.96</v>
      </c>
    </row>
    <row r="65" spans="1:10" s="82" customFormat="1" ht="12.75" customHeight="1">
      <c r="A65" s="36">
        <v>291</v>
      </c>
      <c r="B65" s="37" t="s">
        <v>935</v>
      </c>
      <c r="C65" s="60" t="s">
        <v>806</v>
      </c>
      <c r="D65" s="243">
        <v>20</v>
      </c>
      <c r="E65" s="242">
        <v>4.88</v>
      </c>
      <c r="F65" s="81">
        <v>97.6</v>
      </c>
      <c r="G65" s="452">
        <f t="shared" si="0"/>
        <v>97.6</v>
      </c>
      <c r="H65" s="452"/>
      <c r="I65" s="452"/>
      <c r="J65" s="172">
        <v>97.6</v>
      </c>
    </row>
    <row r="66" spans="1:10" s="82" customFormat="1" ht="12.75" customHeight="1">
      <c r="A66" s="36">
        <v>291</v>
      </c>
      <c r="B66" s="37" t="s">
        <v>935</v>
      </c>
      <c r="C66" s="60" t="s">
        <v>807</v>
      </c>
      <c r="D66" s="243">
        <v>6</v>
      </c>
      <c r="E66" s="242">
        <v>15.6</v>
      </c>
      <c r="F66" s="81">
        <v>93.6</v>
      </c>
      <c r="G66" s="452">
        <f t="shared" si="0"/>
        <v>93.6</v>
      </c>
      <c r="H66" s="452"/>
      <c r="I66" s="452"/>
      <c r="J66" s="172">
        <v>93.6</v>
      </c>
    </row>
    <row r="67" spans="1:10" s="44" customFormat="1" ht="12.75" customHeight="1">
      <c r="A67" s="38" t="s">
        <v>368</v>
      </c>
      <c r="B67" s="39"/>
      <c r="C67" s="61"/>
      <c r="D67" s="69"/>
      <c r="E67" s="454"/>
      <c r="F67" s="68">
        <f>SUM(F56:F66)</f>
        <v>630.43</v>
      </c>
      <c r="G67" s="452"/>
      <c r="H67" s="452"/>
      <c r="I67" s="452"/>
      <c r="J67" s="173">
        <v>630.43</v>
      </c>
    </row>
    <row r="68" spans="1:10" s="27" customFormat="1" ht="12.75" customHeight="1">
      <c r="A68" s="35">
        <v>292</v>
      </c>
      <c r="B68" s="37" t="s">
        <v>937</v>
      </c>
      <c r="C68" s="21" t="s">
        <v>983</v>
      </c>
      <c r="D68" s="247">
        <v>8</v>
      </c>
      <c r="E68" s="22">
        <v>111.54</v>
      </c>
      <c r="F68" s="81">
        <f>D68*E68</f>
        <v>892.32</v>
      </c>
      <c r="G68" s="452">
        <f t="shared" si="0"/>
        <v>892.32</v>
      </c>
      <c r="H68" s="452"/>
      <c r="I68" s="452"/>
      <c r="J68" s="172">
        <v>892.32</v>
      </c>
    </row>
    <row r="69" spans="1:10" s="27" customFormat="1" ht="27" customHeight="1">
      <c r="A69" s="35">
        <v>292</v>
      </c>
      <c r="B69" s="37" t="s">
        <v>937</v>
      </c>
      <c r="C69" s="21" t="s">
        <v>984</v>
      </c>
      <c r="D69" s="247">
        <v>100</v>
      </c>
      <c r="E69" s="22">
        <v>17.75</v>
      </c>
      <c r="F69" s="81">
        <f aca="true" t="shared" si="2" ref="F69:F107">D69*E69</f>
        <v>1775</v>
      </c>
      <c r="G69" s="452">
        <f aca="true" t="shared" si="3" ref="G69:G107">SUM(F69)</f>
        <v>1775</v>
      </c>
      <c r="H69" s="452"/>
      <c r="I69" s="452"/>
      <c r="J69" s="172">
        <v>1775</v>
      </c>
    </row>
    <row r="70" spans="1:10" s="27" customFormat="1" ht="27.75" customHeight="1">
      <c r="A70" s="35">
        <v>292</v>
      </c>
      <c r="B70" s="37" t="s">
        <v>937</v>
      </c>
      <c r="C70" s="21" t="s">
        <v>1049</v>
      </c>
      <c r="D70" s="247">
        <v>60</v>
      </c>
      <c r="E70" s="22">
        <v>25.35</v>
      </c>
      <c r="F70" s="81">
        <f t="shared" si="2"/>
        <v>1521</v>
      </c>
      <c r="G70" s="452">
        <f t="shared" si="3"/>
        <v>1521</v>
      </c>
      <c r="H70" s="452"/>
      <c r="I70" s="452"/>
      <c r="J70" s="172">
        <v>1521</v>
      </c>
    </row>
    <row r="71" spans="1:10" s="27" customFormat="1" ht="15.75" customHeight="1">
      <c r="A71" s="35">
        <v>292</v>
      </c>
      <c r="B71" s="29" t="s">
        <v>960</v>
      </c>
      <c r="C71" s="21" t="s">
        <v>1050</v>
      </c>
      <c r="D71" s="247">
        <v>4</v>
      </c>
      <c r="E71" s="22">
        <v>228.15</v>
      </c>
      <c r="F71" s="81">
        <f t="shared" si="2"/>
        <v>912.6</v>
      </c>
      <c r="G71" s="452">
        <f t="shared" si="3"/>
        <v>912.6</v>
      </c>
      <c r="H71" s="452"/>
      <c r="I71" s="452"/>
      <c r="J71" s="172">
        <v>912.6</v>
      </c>
    </row>
    <row r="72" spans="1:10" s="27" customFormat="1" ht="12.75" customHeight="1">
      <c r="A72" s="35">
        <v>292</v>
      </c>
      <c r="B72" s="29" t="s">
        <v>960</v>
      </c>
      <c r="C72" s="21" t="s">
        <v>990</v>
      </c>
      <c r="D72" s="247">
        <v>20</v>
      </c>
      <c r="E72" s="22">
        <v>9.89</v>
      </c>
      <c r="F72" s="81">
        <f t="shared" si="2"/>
        <v>197.8</v>
      </c>
      <c r="G72" s="452">
        <f t="shared" si="3"/>
        <v>197.8</v>
      </c>
      <c r="H72" s="452"/>
      <c r="I72" s="452"/>
      <c r="J72" s="172">
        <v>197.8</v>
      </c>
    </row>
    <row r="73" spans="1:10" s="27" customFormat="1" ht="12.75" customHeight="1">
      <c r="A73" s="35">
        <v>292</v>
      </c>
      <c r="B73" s="29" t="s">
        <v>960</v>
      </c>
      <c r="C73" s="21" t="s">
        <v>991</v>
      </c>
      <c r="D73" s="247">
        <v>60</v>
      </c>
      <c r="E73" s="22">
        <v>1.9</v>
      </c>
      <c r="F73" s="81">
        <f t="shared" si="2"/>
        <v>114</v>
      </c>
      <c r="G73" s="452">
        <f t="shared" si="3"/>
        <v>114</v>
      </c>
      <c r="H73" s="452"/>
      <c r="I73" s="452"/>
      <c r="J73" s="172">
        <v>114</v>
      </c>
    </row>
    <row r="74" spans="1:10" s="27" customFormat="1" ht="15" customHeight="1">
      <c r="A74" s="35">
        <v>292</v>
      </c>
      <c r="B74" s="37" t="s">
        <v>937</v>
      </c>
      <c r="C74" s="21" t="s">
        <v>808</v>
      </c>
      <c r="D74" s="247">
        <v>100</v>
      </c>
      <c r="E74" s="22">
        <v>4.82</v>
      </c>
      <c r="F74" s="81">
        <f t="shared" si="2"/>
        <v>482</v>
      </c>
      <c r="G74" s="452">
        <f t="shared" si="3"/>
        <v>482</v>
      </c>
      <c r="H74" s="452"/>
      <c r="I74" s="452"/>
      <c r="J74" s="172">
        <v>482</v>
      </c>
    </row>
    <row r="75" spans="1:10" s="27" customFormat="1" ht="12.75" customHeight="1">
      <c r="A75" s="35">
        <v>292</v>
      </c>
      <c r="B75" s="37" t="s">
        <v>937</v>
      </c>
      <c r="C75" s="21" t="s">
        <v>79</v>
      </c>
      <c r="D75" s="247">
        <v>300</v>
      </c>
      <c r="E75" s="22">
        <v>3.81</v>
      </c>
      <c r="F75" s="81">
        <f t="shared" si="2"/>
        <v>1143</v>
      </c>
      <c r="G75" s="452">
        <f t="shared" si="3"/>
        <v>1143</v>
      </c>
      <c r="H75" s="452"/>
      <c r="I75" s="452"/>
      <c r="J75" s="172">
        <v>1143</v>
      </c>
    </row>
    <row r="76" spans="1:10" s="27" customFormat="1" ht="12.75" customHeight="1">
      <c r="A76" s="35">
        <v>292</v>
      </c>
      <c r="B76" s="37" t="s">
        <v>937</v>
      </c>
      <c r="C76" s="21" t="s">
        <v>80</v>
      </c>
      <c r="D76" s="247">
        <v>50</v>
      </c>
      <c r="E76" s="22">
        <v>4.33</v>
      </c>
      <c r="F76" s="81">
        <f t="shared" si="2"/>
        <v>216.5</v>
      </c>
      <c r="G76" s="452">
        <f t="shared" si="3"/>
        <v>216.5</v>
      </c>
      <c r="H76" s="452"/>
      <c r="I76" s="452"/>
      <c r="J76" s="172">
        <v>216.5</v>
      </c>
    </row>
    <row r="77" spans="1:10" s="27" customFormat="1" ht="12.75" customHeight="1">
      <c r="A77" s="35">
        <v>292</v>
      </c>
      <c r="B77" s="29" t="s">
        <v>960</v>
      </c>
      <c r="C77" s="21" t="s">
        <v>994</v>
      </c>
      <c r="D77" s="247">
        <v>5</v>
      </c>
      <c r="E77" s="22">
        <v>38.03</v>
      </c>
      <c r="F77" s="81">
        <f t="shared" si="2"/>
        <v>190.15</v>
      </c>
      <c r="G77" s="452">
        <f t="shared" si="3"/>
        <v>190.15</v>
      </c>
      <c r="H77" s="452"/>
      <c r="I77" s="452"/>
      <c r="J77" s="172">
        <v>190.15</v>
      </c>
    </row>
    <row r="78" spans="1:10" s="27" customFormat="1" ht="23.25" customHeight="1">
      <c r="A78" s="35">
        <v>292</v>
      </c>
      <c r="B78" s="37" t="s">
        <v>937</v>
      </c>
      <c r="C78" s="21" t="s">
        <v>995</v>
      </c>
      <c r="D78" s="247">
        <v>24</v>
      </c>
      <c r="E78" s="22">
        <v>5.07</v>
      </c>
      <c r="F78" s="81">
        <f t="shared" si="2"/>
        <v>121.68</v>
      </c>
      <c r="G78" s="452">
        <f t="shared" si="3"/>
        <v>121.68</v>
      </c>
      <c r="H78" s="452"/>
      <c r="I78" s="452"/>
      <c r="J78" s="172">
        <v>121.68</v>
      </c>
    </row>
    <row r="79" spans="1:10" s="27" customFormat="1" ht="12.75" customHeight="1">
      <c r="A79" s="35">
        <v>292</v>
      </c>
      <c r="B79" s="37" t="s">
        <v>937</v>
      </c>
      <c r="C79" s="21" t="s">
        <v>996</v>
      </c>
      <c r="D79" s="247">
        <v>20</v>
      </c>
      <c r="E79" s="22">
        <v>8.88</v>
      </c>
      <c r="F79" s="81">
        <f t="shared" si="2"/>
        <v>177.60000000000002</v>
      </c>
      <c r="G79" s="452">
        <f t="shared" si="3"/>
        <v>177.60000000000002</v>
      </c>
      <c r="H79" s="452"/>
      <c r="I79" s="452"/>
      <c r="J79" s="172">
        <v>177.6</v>
      </c>
    </row>
    <row r="80" spans="1:10" s="27" customFormat="1" ht="12.75" customHeight="1">
      <c r="A80" s="35">
        <v>292</v>
      </c>
      <c r="B80" s="29" t="s">
        <v>960</v>
      </c>
      <c r="C80" s="21" t="s">
        <v>997</v>
      </c>
      <c r="D80" s="247">
        <v>40</v>
      </c>
      <c r="E80" s="22">
        <v>3.81</v>
      </c>
      <c r="F80" s="81">
        <f t="shared" si="2"/>
        <v>152.4</v>
      </c>
      <c r="G80" s="452">
        <f t="shared" si="3"/>
        <v>152.4</v>
      </c>
      <c r="H80" s="452"/>
      <c r="I80" s="452"/>
      <c r="J80" s="172">
        <v>152.4</v>
      </c>
    </row>
    <row r="81" spans="1:10" s="27" customFormat="1" ht="12.75" customHeight="1">
      <c r="A81" s="35">
        <v>292</v>
      </c>
      <c r="B81" s="37" t="s">
        <v>937</v>
      </c>
      <c r="C81" s="21" t="s">
        <v>999</v>
      </c>
      <c r="D81" s="247">
        <v>40</v>
      </c>
      <c r="E81" s="22">
        <v>14.96</v>
      </c>
      <c r="F81" s="81">
        <f t="shared" si="2"/>
        <v>598.4000000000001</v>
      </c>
      <c r="G81" s="452">
        <f t="shared" si="3"/>
        <v>598.4000000000001</v>
      </c>
      <c r="H81" s="452"/>
      <c r="I81" s="452"/>
      <c r="J81" s="172">
        <v>598.4</v>
      </c>
    </row>
    <row r="82" spans="1:10" s="27" customFormat="1" ht="24.75" customHeight="1">
      <c r="A82" s="35">
        <v>292</v>
      </c>
      <c r="B82" s="37" t="s">
        <v>937</v>
      </c>
      <c r="C82" s="21" t="s">
        <v>1000</v>
      </c>
      <c r="D82" s="247">
        <v>20</v>
      </c>
      <c r="E82" s="22">
        <v>11.41</v>
      </c>
      <c r="F82" s="81">
        <f t="shared" si="2"/>
        <v>228.2</v>
      </c>
      <c r="G82" s="452">
        <f t="shared" si="3"/>
        <v>228.2</v>
      </c>
      <c r="H82" s="452"/>
      <c r="I82" s="452"/>
      <c r="J82" s="172">
        <v>228.2</v>
      </c>
    </row>
    <row r="83" spans="1:10" s="27" customFormat="1" ht="12.75" customHeight="1">
      <c r="A83" s="35">
        <v>292</v>
      </c>
      <c r="B83" s="37" t="s">
        <v>937</v>
      </c>
      <c r="C83" s="21" t="s">
        <v>1002</v>
      </c>
      <c r="D83" s="247">
        <v>20</v>
      </c>
      <c r="E83" s="22">
        <v>8.88</v>
      </c>
      <c r="F83" s="81">
        <f t="shared" si="2"/>
        <v>177.60000000000002</v>
      </c>
      <c r="G83" s="452">
        <f t="shared" si="3"/>
        <v>177.60000000000002</v>
      </c>
      <c r="H83" s="452"/>
      <c r="I83" s="452"/>
      <c r="J83" s="172">
        <v>177.6</v>
      </c>
    </row>
    <row r="84" spans="1:10" s="27" customFormat="1" ht="12.75" customHeight="1">
      <c r="A84" s="35">
        <v>292</v>
      </c>
      <c r="B84" s="37" t="s">
        <v>937</v>
      </c>
      <c r="C84" s="21" t="s">
        <v>1006</v>
      </c>
      <c r="D84" s="247">
        <v>30</v>
      </c>
      <c r="E84" s="22">
        <v>7.87</v>
      </c>
      <c r="F84" s="81">
        <f t="shared" si="2"/>
        <v>236.1</v>
      </c>
      <c r="G84" s="452">
        <f t="shared" si="3"/>
        <v>236.1</v>
      </c>
      <c r="H84" s="452"/>
      <c r="I84" s="452"/>
      <c r="J84" s="172">
        <v>236.1</v>
      </c>
    </row>
    <row r="85" spans="1:10" s="27" customFormat="1" ht="12.75" customHeight="1">
      <c r="A85" s="35">
        <v>292</v>
      </c>
      <c r="B85" s="37" t="s">
        <v>935</v>
      </c>
      <c r="C85" s="21" t="s">
        <v>809</v>
      </c>
      <c r="D85" s="247">
        <v>100</v>
      </c>
      <c r="E85" s="22">
        <v>5.07</v>
      </c>
      <c r="F85" s="81">
        <v>507</v>
      </c>
      <c r="G85" s="452">
        <f t="shared" si="3"/>
        <v>507</v>
      </c>
      <c r="H85" s="452"/>
      <c r="I85" s="452"/>
      <c r="J85" s="172">
        <v>507</v>
      </c>
    </row>
    <row r="86" spans="1:10" s="27" customFormat="1" ht="12.75" customHeight="1">
      <c r="A86" s="35">
        <v>292</v>
      </c>
      <c r="B86" s="37" t="s">
        <v>935</v>
      </c>
      <c r="C86" s="21" t="s">
        <v>810</v>
      </c>
      <c r="D86" s="247">
        <v>8</v>
      </c>
      <c r="E86" s="22">
        <v>20.13</v>
      </c>
      <c r="F86" s="81">
        <v>161.04</v>
      </c>
      <c r="G86" s="452">
        <f t="shared" si="3"/>
        <v>161.04</v>
      </c>
      <c r="H86" s="452"/>
      <c r="I86" s="452"/>
      <c r="J86" s="172">
        <v>161.04</v>
      </c>
    </row>
    <row r="87" spans="1:10" s="27" customFormat="1" ht="12.75" customHeight="1">
      <c r="A87" s="35">
        <v>292</v>
      </c>
      <c r="B87" s="37" t="s">
        <v>811</v>
      </c>
      <c r="C87" s="21" t="s">
        <v>812</v>
      </c>
      <c r="D87" s="247">
        <v>2</v>
      </c>
      <c r="E87" s="22">
        <v>10.14</v>
      </c>
      <c r="F87" s="81">
        <v>20.28</v>
      </c>
      <c r="G87" s="452">
        <f t="shared" si="3"/>
        <v>20.28</v>
      </c>
      <c r="H87" s="452"/>
      <c r="I87" s="452"/>
      <c r="J87" s="172">
        <v>20.28</v>
      </c>
    </row>
    <row r="88" spans="1:10" s="27" customFormat="1" ht="12.75" customHeight="1">
      <c r="A88" s="35">
        <v>292</v>
      </c>
      <c r="B88" s="37" t="s">
        <v>937</v>
      </c>
      <c r="C88" s="21" t="s">
        <v>813</v>
      </c>
      <c r="D88" s="247">
        <v>40</v>
      </c>
      <c r="E88" s="22">
        <v>1.52</v>
      </c>
      <c r="F88" s="81">
        <f t="shared" si="2"/>
        <v>60.8</v>
      </c>
      <c r="G88" s="452">
        <f t="shared" si="3"/>
        <v>60.8</v>
      </c>
      <c r="H88" s="452"/>
      <c r="I88" s="452"/>
      <c r="J88" s="172">
        <v>60.8</v>
      </c>
    </row>
    <row r="89" spans="1:10" s="27" customFormat="1" ht="12.75" customHeight="1">
      <c r="A89" s="35">
        <v>292</v>
      </c>
      <c r="B89" s="37" t="s">
        <v>937</v>
      </c>
      <c r="C89" s="21" t="s">
        <v>814</v>
      </c>
      <c r="D89" s="247">
        <v>100</v>
      </c>
      <c r="E89" s="22">
        <v>13.95</v>
      </c>
      <c r="F89" s="81">
        <v>1395</v>
      </c>
      <c r="G89" s="452">
        <f t="shared" si="3"/>
        <v>1395</v>
      </c>
      <c r="H89" s="452"/>
      <c r="I89" s="452"/>
      <c r="J89" s="172">
        <v>1395</v>
      </c>
    </row>
    <row r="90" spans="1:10" s="27" customFormat="1" ht="12.75" customHeight="1">
      <c r="A90" s="35">
        <v>292</v>
      </c>
      <c r="B90" s="37" t="s">
        <v>935</v>
      </c>
      <c r="C90" s="21" t="s">
        <v>815</v>
      </c>
      <c r="D90" s="247">
        <v>100</v>
      </c>
      <c r="E90" s="22">
        <v>11.92</v>
      </c>
      <c r="F90" s="81">
        <v>1192</v>
      </c>
      <c r="G90" s="452">
        <f t="shared" si="3"/>
        <v>1192</v>
      </c>
      <c r="H90" s="452"/>
      <c r="I90" s="452"/>
      <c r="J90" s="172">
        <v>1192</v>
      </c>
    </row>
    <row r="91" spans="1:10" s="27" customFormat="1" ht="12.75" customHeight="1">
      <c r="A91" s="35">
        <v>292</v>
      </c>
      <c r="B91" s="37" t="s">
        <v>937</v>
      </c>
      <c r="C91" s="21" t="s">
        <v>816</v>
      </c>
      <c r="D91" s="247">
        <v>50</v>
      </c>
      <c r="E91" s="22">
        <v>2.62</v>
      </c>
      <c r="F91" s="81">
        <v>131</v>
      </c>
      <c r="G91" s="452">
        <f t="shared" si="3"/>
        <v>131</v>
      </c>
      <c r="H91" s="452"/>
      <c r="I91" s="452"/>
      <c r="J91" s="172">
        <v>131</v>
      </c>
    </row>
    <row r="92" spans="1:10" s="27" customFormat="1" ht="12.75" customHeight="1">
      <c r="A92" s="35">
        <v>292</v>
      </c>
      <c r="B92" s="37" t="s">
        <v>935</v>
      </c>
      <c r="C92" s="21" t="s">
        <v>548</v>
      </c>
      <c r="D92" s="247">
        <v>6</v>
      </c>
      <c r="E92" s="22">
        <v>50.7</v>
      </c>
      <c r="F92" s="81">
        <v>304.2</v>
      </c>
      <c r="G92" s="452">
        <f t="shared" si="3"/>
        <v>304.2</v>
      </c>
      <c r="H92" s="452"/>
      <c r="I92" s="452"/>
      <c r="J92" s="172">
        <v>304.2</v>
      </c>
    </row>
    <row r="93" spans="1:10" s="27" customFormat="1" ht="12.75" customHeight="1">
      <c r="A93" s="35">
        <v>292</v>
      </c>
      <c r="B93" s="37" t="s">
        <v>935</v>
      </c>
      <c r="C93" s="21" t="s">
        <v>817</v>
      </c>
      <c r="D93" s="247">
        <v>10</v>
      </c>
      <c r="E93" s="22">
        <v>5.07</v>
      </c>
      <c r="F93" s="81">
        <v>50.7</v>
      </c>
      <c r="G93" s="452">
        <f t="shared" si="3"/>
        <v>50.7</v>
      </c>
      <c r="H93" s="452"/>
      <c r="I93" s="452"/>
      <c r="J93" s="172">
        <v>50.7</v>
      </c>
    </row>
    <row r="94" spans="1:10" s="27" customFormat="1" ht="12.75" customHeight="1">
      <c r="A94" s="35">
        <v>292</v>
      </c>
      <c r="B94" s="37" t="s">
        <v>935</v>
      </c>
      <c r="C94" s="21" t="s">
        <v>818</v>
      </c>
      <c r="D94" s="247">
        <v>400</v>
      </c>
      <c r="E94" s="22">
        <v>5.25</v>
      </c>
      <c r="F94" s="81">
        <v>2100</v>
      </c>
      <c r="G94" s="452">
        <f t="shared" si="3"/>
        <v>2100</v>
      </c>
      <c r="H94" s="452"/>
      <c r="I94" s="452"/>
      <c r="J94" s="172">
        <v>2100</v>
      </c>
    </row>
    <row r="95" spans="1:10" s="27" customFormat="1" ht="12.75" customHeight="1">
      <c r="A95" s="35">
        <v>292</v>
      </c>
      <c r="B95" s="37" t="s">
        <v>935</v>
      </c>
      <c r="C95" s="21" t="s">
        <v>819</v>
      </c>
      <c r="D95" s="247">
        <v>100</v>
      </c>
      <c r="E95" s="22">
        <v>3.3</v>
      </c>
      <c r="F95" s="81">
        <v>330</v>
      </c>
      <c r="G95" s="452">
        <f t="shared" si="3"/>
        <v>330</v>
      </c>
      <c r="H95" s="452"/>
      <c r="I95" s="452"/>
      <c r="J95" s="172">
        <v>330</v>
      </c>
    </row>
    <row r="96" spans="1:10" s="27" customFormat="1" ht="12.75" customHeight="1">
      <c r="A96" s="35">
        <v>292</v>
      </c>
      <c r="B96" s="37" t="s">
        <v>935</v>
      </c>
      <c r="C96" s="21" t="s">
        <v>820</v>
      </c>
      <c r="D96" s="247">
        <v>100</v>
      </c>
      <c r="E96" s="22">
        <v>4.82</v>
      </c>
      <c r="F96" s="81">
        <v>482</v>
      </c>
      <c r="G96" s="452">
        <f t="shared" si="3"/>
        <v>482</v>
      </c>
      <c r="H96" s="452"/>
      <c r="I96" s="452"/>
      <c r="J96" s="172">
        <v>482</v>
      </c>
    </row>
    <row r="97" spans="1:10" s="27" customFormat="1" ht="12.75" customHeight="1">
      <c r="A97" s="35">
        <v>292</v>
      </c>
      <c r="B97" s="37" t="s">
        <v>935</v>
      </c>
      <c r="C97" s="21" t="s">
        <v>821</v>
      </c>
      <c r="D97" s="247">
        <v>10</v>
      </c>
      <c r="E97" s="22">
        <v>81.58</v>
      </c>
      <c r="F97" s="81">
        <v>815.8</v>
      </c>
      <c r="G97" s="452">
        <f t="shared" si="3"/>
        <v>815.8</v>
      </c>
      <c r="H97" s="452"/>
      <c r="I97" s="452"/>
      <c r="J97" s="172">
        <v>815.8</v>
      </c>
    </row>
    <row r="98" spans="1:10" s="27" customFormat="1" ht="12.75" customHeight="1">
      <c r="A98" s="35">
        <v>292</v>
      </c>
      <c r="B98" s="37" t="s">
        <v>935</v>
      </c>
      <c r="C98" s="21" t="s">
        <v>822</v>
      </c>
      <c r="D98" s="247">
        <v>6</v>
      </c>
      <c r="E98" s="22">
        <v>13.25</v>
      </c>
      <c r="F98" s="81">
        <v>83.7</v>
      </c>
      <c r="G98" s="452">
        <f t="shared" si="3"/>
        <v>83.7</v>
      </c>
      <c r="H98" s="452"/>
      <c r="I98" s="452"/>
      <c r="J98" s="172">
        <v>83.7</v>
      </c>
    </row>
    <row r="99" spans="1:10" s="27" customFormat="1" ht="12.75" customHeight="1">
      <c r="A99" s="35">
        <v>292</v>
      </c>
      <c r="B99" s="37" t="s">
        <v>935</v>
      </c>
      <c r="C99" s="21" t="s">
        <v>823</v>
      </c>
      <c r="D99" s="247">
        <v>8</v>
      </c>
      <c r="E99" s="22">
        <v>10.14</v>
      </c>
      <c r="F99" s="81">
        <v>81.12</v>
      </c>
      <c r="G99" s="452">
        <f t="shared" si="3"/>
        <v>81.12</v>
      </c>
      <c r="H99" s="452"/>
      <c r="I99" s="452"/>
      <c r="J99" s="172">
        <v>81.12</v>
      </c>
    </row>
    <row r="100" spans="1:10" s="27" customFormat="1" ht="12.75" customHeight="1">
      <c r="A100" s="35">
        <v>292</v>
      </c>
      <c r="B100" s="37" t="s">
        <v>937</v>
      </c>
      <c r="C100" s="21" t="s">
        <v>824</v>
      </c>
      <c r="D100" s="247">
        <v>20</v>
      </c>
      <c r="E100" s="22">
        <v>7.61</v>
      </c>
      <c r="F100" s="81">
        <v>152.2</v>
      </c>
      <c r="G100" s="452">
        <f t="shared" si="3"/>
        <v>152.2</v>
      </c>
      <c r="H100" s="452"/>
      <c r="I100" s="452"/>
      <c r="J100" s="172">
        <v>152.2</v>
      </c>
    </row>
    <row r="101" spans="1:10" s="27" customFormat="1" ht="12.75" customHeight="1">
      <c r="A101" s="35">
        <v>292</v>
      </c>
      <c r="B101" s="37" t="s">
        <v>937</v>
      </c>
      <c r="C101" s="21" t="s">
        <v>172</v>
      </c>
      <c r="D101" s="247">
        <v>10</v>
      </c>
      <c r="E101" s="22">
        <v>11.41</v>
      </c>
      <c r="F101" s="81">
        <v>114.1</v>
      </c>
      <c r="G101" s="452">
        <f t="shared" si="3"/>
        <v>114.1</v>
      </c>
      <c r="H101" s="452"/>
      <c r="I101" s="452"/>
      <c r="J101" s="172">
        <v>114.1</v>
      </c>
    </row>
    <row r="102" spans="1:10" s="27" customFormat="1" ht="12.75" customHeight="1">
      <c r="A102" s="35">
        <v>292</v>
      </c>
      <c r="B102" s="37" t="s">
        <v>960</v>
      </c>
      <c r="C102" s="21" t="s">
        <v>790</v>
      </c>
      <c r="D102" s="247">
        <v>10</v>
      </c>
      <c r="E102" s="22">
        <v>22.82</v>
      </c>
      <c r="F102" s="81">
        <v>228.2</v>
      </c>
      <c r="G102" s="452">
        <f t="shared" si="3"/>
        <v>228.2</v>
      </c>
      <c r="H102" s="452"/>
      <c r="I102" s="452"/>
      <c r="J102" s="172">
        <v>228.2</v>
      </c>
    </row>
    <row r="103" spans="1:10" s="27" customFormat="1" ht="12.75" customHeight="1">
      <c r="A103" s="35">
        <v>292</v>
      </c>
      <c r="B103" s="37" t="s">
        <v>811</v>
      </c>
      <c r="C103" s="21" t="s">
        <v>825</v>
      </c>
      <c r="D103" s="247">
        <v>20</v>
      </c>
      <c r="E103" s="22">
        <v>12.68</v>
      </c>
      <c r="F103" s="81">
        <v>253.6</v>
      </c>
      <c r="G103" s="452">
        <f t="shared" si="3"/>
        <v>253.6</v>
      </c>
      <c r="H103" s="452"/>
      <c r="I103" s="452"/>
      <c r="J103" s="172">
        <v>253.6</v>
      </c>
    </row>
    <row r="104" spans="1:10" s="27" customFormat="1" ht="12.75" customHeight="1">
      <c r="A104" s="35">
        <v>292</v>
      </c>
      <c r="B104" s="37" t="s">
        <v>937</v>
      </c>
      <c r="C104" s="21" t="s">
        <v>826</v>
      </c>
      <c r="D104" s="247">
        <v>1000</v>
      </c>
      <c r="E104" s="22">
        <v>1.39</v>
      </c>
      <c r="F104" s="81">
        <v>1390</v>
      </c>
      <c r="G104" s="452">
        <f t="shared" si="3"/>
        <v>1390</v>
      </c>
      <c r="H104" s="452"/>
      <c r="I104" s="452"/>
      <c r="J104" s="172">
        <v>1390</v>
      </c>
    </row>
    <row r="105" spans="1:10" s="27" customFormat="1" ht="15" customHeight="1">
      <c r="A105" s="35">
        <v>292</v>
      </c>
      <c r="B105" s="37" t="s">
        <v>937</v>
      </c>
      <c r="C105" s="21" t="s">
        <v>81</v>
      </c>
      <c r="D105" s="247">
        <v>20</v>
      </c>
      <c r="E105" s="22">
        <v>8.88</v>
      </c>
      <c r="F105" s="81">
        <f t="shared" si="2"/>
        <v>177.60000000000002</v>
      </c>
      <c r="G105" s="452">
        <f t="shared" si="3"/>
        <v>177.60000000000002</v>
      </c>
      <c r="H105" s="452"/>
      <c r="I105" s="452"/>
      <c r="J105" s="172">
        <v>177.6</v>
      </c>
    </row>
    <row r="106" spans="1:10" s="27" customFormat="1" ht="21.75" customHeight="1">
      <c r="A106" s="35">
        <v>292</v>
      </c>
      <c r="B106" s="37" t="s">
        <v>937</v>
      </c>
      <c r="C106" s="21" t="s">
        <v>1008</v>
      </c>
      <c r="D106" s="247">
        <v>10</v>
      </c>
      <c r="E106" s="22">
        <v>12.17</v>
      </c>
      <c r="F106" s="81">
        <f t="shared" si="2"/>
        <v>121.7</v>
      </c>
      <c r="G106" s="452">
        <f t="shared" si="3"/>
        <v>121.7</v>
      </c>
      <c r="H106" s="452"/>
      <c r="I106" s="452"/>
      <c r="J106" s="172">
        <v>121.7</v>
      </c>
    </row>
    <row r="107" spans="1:10" s="27" customFormat="1" ht="22.5" customHeight="1">
      <c r="A107" s="35">
        <v>292</v>
      </c>
      <c r="B107" s="37" t="s">
        <v>937</v>
      </c>
      <c r="C107" s="21" t="s">
        <v>1009</v>
      </c>
      <c r="D107" s="247">
        <v>40</v>
      </c>
      <c r="E107" s="22">
        <v>8.88</v>
      </c>
      <c r="F107" s="81">
        <f t="shared" si="2"/>
        <v>355.20000000000005</v>
      </c>
      <c r="G107" s="452">
        <f t="shared" si="3"/>
        <v>355.20000000000005</v>
      </c>
      <c r="H107" s="452"/>
      <c r="I107" s="452"/>
      <c r="J107" s="172">
        <v>355.2</v>
      </c>
    </row>
    <row r="108" spans="1:10" s="44" customFormat="1" ht="14.25" customHeight="1">
      <c r="A108" s="33" t="s">
        <v>958</v>
      </c>
      <c r="B108" s="34"/>
      <c r="C108" s="62"/>
      <c r="D108" s="439"/>
      <c r="E108" s="453"/>
      <c r="F108" s="68">
        <f>SUM(F68:F107)</f>
        <v>19643.590000000004</v>
      </c>
      <c r="G108" s="452"/>
      <c r="H108" s="452"/>
      <c r="I108" s="452"/>
      <c r="J108" s="173">
        <v>19643.59</v>
      </c>
    </row>
    <row r="109" spans="1:11" s="45" customFormat="1" ht="36" customHeight="1">
      <c r="A109" s="31">
        <v>296</v>
      </c>
      <c r="B109" s="37" t="s">
        <v>937</v>
      </c>
      <c r="C109" s="143" t="s">
        <v>1030</v>
      </c>
      <c r="D109" s="446">
        <v>4</v>
      </c>
      <c r="E109" s="224">
        <v>215.48</v>
      </c>
      <c r="F109" s="81">
        <f aca="true" t="shared" si="4" ref="F109:F116">D109*E109</f>
        <v>861.92</v>
      </c>
      <c r="G109" s="452">
        <f aca="true" t="shared" si="5" ref="G109:G116">SUM(F109)</f>
        <v>861.92</v>
      </c>
      <c r="H109" s="452"/>
      <c r="I109" s="452"/>
      <c r="J109" s="172">
        <v>861.92</v>
      </c>
      <c r="K109" s="132"/>
    </row>
    <row r="110" spans="1:11" s="45" customFormat="1" ht="33.75" customHeight="1">
      <c r="A110" s="31">
        <v>296</v>
      </c>
      <c r="B110" s="37" t="s">
        <v>937</v>
      </c>
      <c r="C110" s="143" t="s">
        <v>1031</v>
      </c>
      <c r="D110" s="446">
        <v>4</v>
      </c>
      <c r="E110" s="224">
        <v>215.48</v>
      </c>
      <c r="F110" s="81">
        <f t="shared" si="4"/>
        <v>861.92</v>
      </c>
      <c r="G110" s="452">
        <f t="shared" si="5"/>
        <v>861.92</v>
      </c>
      <c r="H110" s="452"/>
      <c r="I110" s="452"/>
      <c r="J110" s="172">
        <v>861.92</v>
      </c>
      <c r="K110" s="132"/>
    </row>
    <row r="111" spans="1:11" s="45" customFormat="1" ht="30" customHeight="1">
      <c r="A111" s="31">
        <v>296</v>
      </c>
      <c r="B111" s="37" t="s">
        <v>937</v>
      </c>
      <c r="C111" s="143" t="s">
        <v>827</v>
      </c>
      <c r="D111" s="446">
        <v>4</v>
      </c>
      <c r="E111" s="224">
        <v>228.15</v>
      </c>
      <c r="F111" s="81">
        <f t="shared" si="4"/>
        <v>912.6</v>
      </c>
      <c r="G111" s="452">
        <f t="shared" si="5"/>
        <v>912.6</v>
      </c>
      <c r="H111" s="452"/>
      <c r="I111" s="452"/>
      <c r="J111" s="172">
        <v>912.6</v>
      </c>
      <c r="K111" s="132"/>
    </row>
    <row r="112" spans="1:11" s="45" customFormat="1" ht="33" customHeight="1">
      <c r="A112" s="31">
        <v>296</v>
      </c>
      <c r="B112" s="37" t="s">
        <v>937</v>
      </c>
      <c r="C112" s="143" t="s">
        <v>1037</v>
      </c>
      <c r="D112" s="446">
        <v>4</v>
      </c>
      <c r="E112" s="224">
        <v>215.48</v>
      </c>
      <c r="F112" s="81">
        <f t="shared" si="4"/>
        <v>861.92</v>
      </c>
      <c r="G112" s="452">
        <f t="shared" si="5"/>
        <v>861.92</v>
      </c>
      <c r="H112" s="452"/>
      <c r="I112" s="452"/>
      <c r="J112" s="172">
        <v>861.92</v>
      </c>
      <c r="K112" s="132"/>
    </row>
    <row r="113" spans="1:11" s="45" customFormat="1" ht="30" customHeight="1">
      <c r="A113" s="31">
        <v>296</v>
      </c>
      <c r="B113" s="37" t="s">
        <v>937</v>
      </c>
      <c r="C113" s="143" t="s">
        <v>828</v>
      </c>
      <c r="D113" s="446">
        <v>4</v>
      </c>
      <c r="E113" s="224">
        <v>215.48</v>
      </c>
      <c r="F113" s="81">
        <f t="shared" si="4"/>
        <v>861.92</v>
      </c>
      <c r="G113" s="452">
        <f t="shared" si="5"/>
        <v>861.92</v>
      </c>
      <c r="H113" s="452"/>
      <c r="I113" s="452"/>
      <c r="J113" s="172">
        <v>861.92</v>
      </c>
      <c r="K113" s="132"/>
    </row>
    <row r="114" spans="1:11" s="45" customFormat="1" ht="30" customHeight="1">
      <c r="A114" s="31">
        <v>296</v>
      </c>
      <c r="B114" s="37" t="s">
        <v>937</v>
      </c>
      <c r="C114" s="143" t="s">
        <v>829</v>
      </c>
      <c r="D114" s="446">
        <v>4</v>
      </c>
      <c r="E114" s="224">
        <v>342.23</v>
      </c>
      <c r="F114" s="81">
        <f t="shared" si="4"/>
        <v>1368.92</v>
      </c>
      <c r="G114" s="452">
        <f t="shared" si="5"/>
        <v>1368.92</v>
      </c>
      <c r="H114" s="452"/>
      <c r="I114" s="452"/>
      <c r="J114" s="172">
        <v>1368.92</v>
      </c>
      <c r="K114" s="132"/>
    </row>
    <row r="115" spans="1:11" s="45" customFormat="1" ht="30" customHeight="1">
      <c r="A115" s="31">
        <v>296</v>
      </c>
      <c r="B115" s="37" t="s">
        <v>937</v>
      </c>
      <c r="C115" s="143" t="s">
        <v>1014</v>
      </c>
      <c r="D115" s="446">
        <v>1</v>
      </c>
      <c r="E115" s="224">
        <v>1267.5</v>
      </c>
      <c r="F115" s="81">
        <f t="shared" si="4"/>
        <v>1267.5</v>
      </c>
      <c r="G115" s="452">
        <f t="shared" si="5"/>
        <v>1267.5</v>
      </c>
      <c r="H115" s="452"/>
      <c r="I115" s="452"/>
      <c r="J115" s="172">
        <v>1267.5</v>
      </c>
      <c r="K115" s="132"/>
    </row>
    <row r="116" spans="1:11" s="45" customFormat="1" ht="30" customHeight="1">
      <c r="A116" s="31">
        <v>296</v>
      </c>
      <c r="B116" s="37" t="s">
        <v>937</v>
      </c>
      <c r="C116" s="143" t="s">
        <v>830</v>
      </c>
      <c r="D116" s="446">
        <v>40</v>
      </c>
      <c r="E116" s="224">
        <v>68.38</v>
      </c>
      <c r="F116" s="81">
        <f t="shared" si="4"/>
        <v>2735.2</v>
      </c>
      <c r="G116" s="452">
        <f t="shared" si="5"/>
        <v>2735.2</v>
      </c>
      <c r="H116" s="452"/>
      <c r="I116" s="452"/>
      <c r="J116" s="172">
        <v>2735.2</v>
      </c>
      <c r="K116" s="132"/>
    </row>
    <row r="117" spans="1:10" s="44" customFormat="1" ht="13.5" customHeight="1" thickBot="1">
      <c r="A117" s="46" t="s">
        <v>959</v>
      </c>
      <c r="B117" s="47"/>
      <c r="C117" s="141"/>
      <c r="D117" s="142"/>
      <c r="E117" s="460"/>
      <c r="F117" s="71">
        <f>SUM(F109:F116)</f>
        <v>9731.9</v>
      </c>
      <c r="G117" s="461"/>
      <c r="H117" s="461"/>
      <c r="I117" s="461"/>
      <c r="J117" s="174">
        <f>SUM(J109:J116)</f>
        <v>9731.9</v>
      </c>
    </row>
    <row r="118" spans="1:10" s="44" customFormat="1" ht="19.5" customHeight="1" thickBot="1">
      <c r="A118" s="48"/>
      <c r="B118" s="42"/>
      <c r="C118" s="65"/>
      <c r="D118" s="260"/>
      <c r="E118" s="366"/>
      <c r="F118" s="262"/>
      <c r="G118" s="360"/>
      <c r="H118" s="360"/>
      <c r="I118" s="360"/>
      <c r="J118" s="360"/>
    </row>
    <row r="119" spans="1:11" s="371" customFormat="1" ht="24.75" customHeight="1" thickBot="1">
      <c r="A119" s="1272" t="s">
        <v>136</v>
      </c>
      <c r="B119" s="1273"/>
      <c r="C119" s="1273"/>
      <c r="D119" s="1273"/>
      <c r="E119" s="1273"/>
      <c r="F119" s="159">
        <f>SUM(F117+F108+F67+F55+F52+F49+F46+F44+F42+F39+F24+F22+F18+F20)</f>
        <v>101544.48</v>
      </c>
      <c r="G119" s="159">
        <f>SUM(G13:G117)</f>
        <v>101544.47999999998</v>
      </c>
      <c r="H119" s="159">
        <f>SUM(H13:H117)</f>
        <v>0</v>
      </c>
      <c r="I119" s="159">
        <f>SUM(I13:I117)</f>
        <v>0</v>
      </c>
      <c r="J119" s="159">
        <v>101544.48</v>
      </c>
      <c r="K119" s="367"/>
    </row>
    <row r="120" spans="1:11" s="15" customFormat="1" ht="19.5" customHeight="1" thickBot="1">
      <c r="A120" s="93"/>
      <c r="B120" s="93"/>
      <c r="C120" s="93"/>
      <c r="D120" s="93"/>
      <c r="E120" s="93"/>
      <c r="F120" s="106"/>
      <c r="G120" s="346"/>
      <c r="H120" s="354"/>
      <c r="I120" s="354"/>
      <c r="J120" s="354"/>
      <c r="K120" s="13"/>
    </row>
    <row r="121" spans="1:11" s="96" customFormat="1" ht="27.75" customHeight="1" thickBot="1">
      <c r="A121" s="430" t="s">
        <v>89</v>
      </c>
      <c r="B121" s="93"/>
      <c r="C121" s="93"/>
      <c r="D121" s="93"/>
      <c r="E121" s="93"/>
      <c r="F121" s="94"/>
      <c r="G121" s="346"/>
      <c r="H121" s="354"/>
      <c r="I121" s="354"/>
      <c r="J121" s="354"/>
      <c r="K121" s="133"/>
    </row>
    <row r="122" spans="1:11" s="96" customFormat="1" ht="12.75" customHeight="1">
      <c r="A122" s="125">
        <v>311</v>
      </c>
      <c r="B122" s="151" t="s">
        <v>946</v>
      </c>
      <c r="C122" s="152" t="s">
        <v>127</v>
      </c>
      <c r="D122" s="462">
        <v>12</v>
      </c>
      <c r="E122" s="503">
        <v>643</v>
      </c>
      <c r="F122" s="120">
        <f>D122*E122</f>
        <v>7716</v>
      </c>
      <c r="G122" s="450">
        <f>F122</f>
        <v>7716</v>
      </c>
      <c r="H122" s="450"/>
      <c r="I122" s="561"/>
      <c r="J122" s="176">
        <v>7716</v>
      </c>
      <c r="K122" s="133"/>
    </row>
    <row r="123" spans="1:11" s="96" customFormat="1" ht="12.75" customHeight="1">
      <c r="A123" s="406" t="s">
        <v>128</v>
      </c>
      <c r="B123" s="309"/>
      <c r="C123" s="150"/>
      <c r="D123" s="463"/>
      <c r="E123" s="519"/>
      <c r="F123" s="75">
        <f>SUM(F122:F122)</f>
        <v>7716</v>
      </c>
      <c r="G123" s="452"/>
      <c r="H123" s="473"/>
      <c r="I123" s="562"/>
      <c r="J123" s="178">
        <v>7716</v>
      </c>
      <c r="K123" s="133"/>
    </row>
    <row r="124" spans="1:11" s="45" customFormat="1" ht="12.75" customHeight="1">
      <c r="A124" s="36">
        <v>314</v>
      </c>
      <c r="B124" s="37" t="s">
        <v>946</v>
      </c>
      <c r="C124" s="60" t="s">
        <v>87</v>
      </c>
      <c r="D124" s="66">
        <v>12</v>
      </c>
      <c r="E124" s="224">
        <v>410</v>
      </c>
      <c r="F124" s="67">
        <f aca="true" t="shared" si="6" ref="F124:F137">D124*E124</f>
        <v>4920</v>
      </c>
      <c r="G124" s="452">
        <f aca="true" t="shared" si="7" ref="G124:G137">F124</f>
        <v>4920</v>
      </c>
      <c r="H124" s="452"/>
      <c r="I124" s="563"/>
      <c r="J124" s="178">
        <v>4920</v>
      </c>
      <c r="K124" s="132"/>
    </row>
    <row r="125" spans="1:10" s="44" customFormat="1" ht="12.75" customHeight="1">
      <c r="A125" s="38" t="s">
        <v>940</v>
      </c>
      <c r="B125" s="39"/>
      <c r="C125" s="61"/>
      <c r="D125" s="69"/>
      <c r="E125" s="454"/>
      <c r="F125" s="75">
        <f>SUM(F124:F124)</f>
        <v>4920</v>
      </c>
      <c r="G125" s="452"/>
      <c r="H125" s="452"/>
      <c r="I125" s="563"/>
      <c r="J125" s="178">
        <v>4920</v>
      </c>
    </row>
    <row r="126" spans="1:11" s="45" customFormat="1" ht="12.75" customHeight="1">
      <c r="A126" s="28">
        <v>315</v>
      </c>
      <c r="B126" s="30" t="s">
        <v>946</v>
      </c>
      <c r="C126" s="60" t="s">
        <v>967</v>
      </c>
      <c r="D126" s="66">
        <v>12</v>
      </c>
      <c r="E126" s="456">
        <v>1900</v>
      </c>
      <c r="F126" s="67">
        <f t="shared" si="6"/>
        <v>22800</v>
      </c>
      <c r="G126" s="452">
        <f t="shared" si="7"/>
        <v>22800</v>
      </c>
      <c r="H126" s="452"/>
      <c r="I126" s="563"/>
      <c r="J126" s="178">
        <v>22800</v>
      </c>
      <c r="K126" s="132"/>
    </row>
    <row r="127" spans="1:10" s="44" customFormat="1" ht="12.75" customHeight="1">
      <c r="A127" s="38" t="s">
        <v>941</v>
      </c>
      <c r="B127" s="39"/>
      <c r="C127" s="61"/>
      <c r="D127" s="69"/>
      <c r="E127" s="524"/>
      <c r="F127" s="75">
        <f>SUM(F126:F126)</f>
        <v>22800</v>
      </c>
      <c r="G127" s="452"/>
      <c r="H127" s="452"/>
      <c r="I127" s="563"/>
      <c r="J127" s="178">
        <v>22800</v>
      </c>
    </row>
    <row r="128" spans="1:11" s="45" customFormat="1" ht="12.75" customHeight="1">
      <c r="A128" s="31">
        <v>321</v>
      </c>
      <c r="B128" s="32" t="s">
        <v>946</v>
      </c>
      <c r="C128" s="119" t="s">
        <v>965</v>
      </c>
      <c r="D128" s="441">
        <v>12</v>
      </c>
      <c r="E128" s="237">
        <v>1453.33</v>
      </c>
      <c r="F128" s="67">
        <f t="shared" si="6"/>
        <v>17439.96</v>
      </c>
      <c r="G128" s="452">
        <f t="shared" si="7"/>
        <v>17439.96</v>
      </c>
      <c r="H128" s="452"/>
      <c r="I128" s="563"/>
      <c r="J128" s="178">
        <v>17439.96</v>
      </c>
      <c r="K128" s="132"/>
    </row>
    <row r="129" spans="1:10" s="44" customFormat="1" ht="12.75" customHeight="1">
      <c r="A129" s="49" t="s">
        <v>942</v>
      </c>
      <c r="B129" s="40"/>
      <c r="C129" s="63"/>
      <c r="D129" s="688"/>
      <c r="E129" s="525"/>
      <c r="F129" s="75">
        <f>SUM(F128:F128)</f>
        <v>17439.96</v>
      </c>
      <c r="G129" s="452"/>
      <c r="H129" s="452"/>
      <c r="I129" s="563"/>
      <c r="J129" s="178">
        <v>17439.96</v>
      </c>
    </row>
    <row r="130" spans="1:11" s="45" customFormat="1" ht="12.75" customHeight="1">
      <c r="A130" s="35">
        <v>332</v>
      </c>
      <c r="B130" s="30" t="s">
        <v>946</v>
      </c>
      <c r="C130" s="59" t="s">
        <v>831</v>
      </c>
      <c r="D130" s="66">
        <v>12</v>
      </c>
      <c r="E130" s="224">
        <v>250</v>
      </c>
      <c r="F130" s="67">
        <f t="shared" si="6"/>
        <v>3000</v>
      </c>
      <c r="G130" s="452">
        <f t="shared" si="7"/>
        <v>3000</v>
      </c>
      <c r="H130" s="452"/>
      <c r="I130" s="563"/>
      <c r="J130" s="178">
        <v>3000</v>
      </c>
      <c r="K130" s="132"/>
    </row>
    <row r="131" spans="1:10" s="44" customFormat="1" ht="12.75" customHeight="1">
      <c r="A131" s="38" t="s">
        <v>945</v>
      </c>
      <c r="B131" s="39"/>
      <c r="C131" s="61"/>
      <c r="D131" s="69"/>
      <c r="E131" s="454"/>
      <c r="F131" s="75">
        <f>SUM(F130:F130)</f>
        <v>3000</v>
      </c>
      <c r="G131" s="452"/>
      <c r="H131" s="473"/>
      <c r="I131" s="473"/>
      <c r="J131" s="178">
        <v>3000</v>
      </c>
    </row>
    <row r="132" spans="1:11" s="45" customFormat="1" ht="12.75" customHeight="1">
      <c r="A132" s="28">
        <v>335</v>
      </c>
      <c r="B132" s="30" t="s">
        <v>949</v>
      </c>
      <c r="C132" s="57" t="s">
        <v>212</v>
      </c>
      <c r="D132" s="66">
        <v>12</v>
      </c>
      <c r="E132" s="224">
        <v>2320</v>
      </c>
      <c r="F132" s="67">
        <f t="shared" si="6"/>
        <v>27840</v>
      </c>
      <c r="G132" s="452">
        <f t="shared" si="7"/>
        <v>27840</v>
      </c>
      <c r="H132" s="452"/>
      <c r="I132" s="563"/>
      <c r="J132" s="178">
        <v>27840</v>
      </c>
      <c r="K132" s="132"/>
    </row>
    <row r="133" spans="1:10" s="44" customFormat="1" ht="12.75" customHeight="1">
      <c r="A133" s="38" t="s">
        <v>213</v>
      </c>
      <c r="B133" s="39"/>
      <c r="C133" s="61"/>
      <c r="D133" s="69"/>
      <c r="E133" s="454"/>
      <c r="F133" s="75">
        <f>SUM(F132:F132)</f>
        <v>27840</v>
      </c>
      <c r="G133" s="452"/>
      <c r="H133" s="473"/>
      <c r="I133" s="473"/>
      <c r="J133" s="178">
        <v>27840</v>
      </c>
    </row>
    <row r="134" spans="1:11" s="45" customFormat="1" ht="12.75" customHeight="1">
      <c r="A134" s="31">
        <v>371</v>
      </c>
      <c r="B134" s="32" t="s">
        <v>605</v>
      </c>
      <c r="C134" s="119" t="s">
        <v>125</v>
      </c>
      <c r="D134" s="441">
        <v>6500</v>
      </c>
      <c r="E134" s="237">
        <v>226</v>
      </c>
      <c r="F134" s="67">
        <f t="shared" si="6"/>
        <v>1469000</v>
      </c>
      <c r="G134" s="452">
        <f t="shared" si="7"/>
        <v>1469000</v>
      </c>
      <c r="H134" s="452"/>
      <c r="I134" s="563"/>
      <c r="J134" s="178">
        <v>1469000</v>
      </c>
      <c r="K134" s="132"/>
    </row>
    <row r="135" spans="1:11" s="45" customFormat="1" ht="12.75" customHeight="1">
      <c r="A135" s="31">
        <v>371</v>
      </c>
      <c r="B135" s="32" t="s">
        <v>606</v>
      </c>
      <c r="C135" s="119" t="s">
        <v>220</v>
      </c>
      <c r="D135" s="441">
        <v>1079305</v>
      </c>
      <c r="E135" s="237">
        <v>0.59</v>
      </c>
      <c r="F135" s="67">
        <f>D135*E135</f>
        <v>636789.95</v>
      </c>
      <c r="G135" s="452">
        <f t="shared" si="7"/>
        <v>636789.95</v>
      </c>
      <c r="H135" s="452"/>
      <c r="I135" s="563"/>
      <c r="J135" s="178">
        <v>636789.95</v>
      </c>
      <c r="K135" s="132"/>
    </row>
    <row r="136" spans="1:10" s="44" customFormat="1" ht="12" customHeight="1">
      <c r="A136" s="33" t="s">
        <v>124</v>
      </c>
      <c r="B136" s="34"/>
      <c r="C136" s="58"/>
      <c r="D136" s="439"/>
      <c r="E136" s="453"/>
      <c r="F136" s="75">
        <f>SUM(F134:F135)</f>
        <v>2105789.95</v>
      </c>
      <c r="G136" s="452"/>
      <c r="H136" s="473"/>
      <c r="I136" s="473"/>
      <c r="J136" s="178">
        <v>2105789.95</v>
      </c>
    </row>
    <row r="137" spans="1:11" s="45" customFormat="1" ht="12.75" customHeight="1">
      <c r="A137" s="35">
        <v>393</v>
      </c>
      <c r="B137" s="30" t="s">
        <v>946</v>
      </c>
      <c r="C137" s="60" t="s">
        <v>1047</v>
      </c>
      <c r="D137" s="243">
        <v>12</v>
      </c>
      <c r="E137" s="224">
        <v>2931.67</v>
      </c>
      <c r="F137" s="67">
        <f t="shared" si="6"/>
        <v>35180.04</v>
      </c>
      <c r="G137" s="452">
        <f t="shared" si="7"/>
        <v>35180.04</v>
      </c>
      <c r="H137" s="452"/>
      <c r="I137" s="563"/>
      <c r="J137" s="178">
        <v>35180.04</v>
      </c>
      <c r="K137" s="132"/>
    </row>
    <row r="138" spans="1:10" s="44" customFormat="1" ht="12.75" customHeight="1" thickBot="1">
      <c r="A138" s="46" t="s">
        <v>951</v>
      </c>
      <c r="B138" s="47"/>
      <c r="C138" s="64"/>
      <c r="D138" s="472"/>
      <c r="E138" s="527"/>
      <c r="F138" s="175">
        <f>SUM(F137:F137)</f>
        <v>35180.04</v>
      </c>
      <c r="G138" s="461"/>
      <c r="H138" s="564"/>
      <c r="I138" s="564"/>
      <c r="J138" s="812">
        <v>35180.04</v>
      </c>
    </row>
    <row r="139" spans="1:10" s="44" customFormat="1" ht="19.5" customHeight="1" thickBot="1">
      <c r="A139" s="48"/>
      <c r="B139" s="48"/>
      <c r="C139" s="65"/>
      <c r="D139" s="362"/>
      <c r="E139" s="261"/>
      <c r="F139" s="262"/>
      <c r="G139" s="263"/>
      <c r="H139" s="263"/>
      <c r="I139" s="263"/>
      <c r="J139" s="263"/>
    </row>
    <row r="140" spans="1:11" s="370" customFormat="1" ht="24.75" customHeight="1" thickBot="1">
      <c r="A140" s="1272" t="s">
        <v>135</v>
      </c>
      <c r="B140" s="1273"/>
      <c r="C140" s="1273"/>
      <c r="D140" s="1273"/>
      <c r="E140" s="1273"/>
      <c r="F140" s="159">
        <f>+F138+F136+F133+F131+F129+F127+F125+F123</f>
        <v>2224685.95</v>
      </c>
      <c r="G140" s="159">
        <f>SUM(G122:G138)</f>
        <v>2224685.95</v>
      </c>
      <c r="H140" s="159">
        <f>SUM(H122:H138)</f>
        <v>0</v>
      </c>
      <c r="I140" s="159">
        <f>SUM(I122:I138)</f>
        <v>0</v>
      </c>
      <c r="J140" s="159">
        <f>+J138+J136+J133+J131+J129+J127+J125+J123</f>
        <v>2224685.95</v>
      </c>
      <c r="K140" s="369"/>
    </row>
    <row r="141" spans="1:11" s="370" customFormat="1" ht="19.5" customHeight="1" thickBot="1">
      <c r="A141" s="93"/>
      <c r="B141" s="93"/>
      <c r="C141" s="93"/>
      <c r="D141" s="93"/>
      <c r="E141" s="93"/>
      <c r="F141" s="106"/>
      <c r="G141" s="346"/>
      <c r="H141" s="354"/>
      <c r="I141" s="354"/>
      <c r="J141" s="354"/>
      <c r="K141" s="369"/>
    </row>
    <row r="142" spans="1:11" s="14" customFormat="1" ht="30.75" customHeight="1" thickBot="1">
      <c r="A142" s="430" t="s">
        <v>88</v>
      </c>
      <c r="B142" s="93"/>
      <c r="C142" s="93"/>
      <c r="D142" s="93"/>
      <c r="E142" s="93"/>
      <c r="F142" s="106"/>
      <c r="G142" s="361"/>
      <c r="H142" s="363"/>
      <c r="I142" s="363"/>
      <c r="J142" s="363"/>
      <c r="K142" s="131"/>
    </row>
    <row r="143" spans="1:11" s="14" customFormat="1" ht="12.75" customHeight="1">
      <c r="A143" s="474">
        <v>434</v>
      </c>
      <c r="B143" s="107" t="s">
        <v>964</v>
      </c>
      <c r="C143" s="108" t="s">
        <v>84</v>
      </c>
      <c r="D143" s="476">
        <v>1</v>
      </c>
      <c r="E143" s="478">
        <v>468</v>
      </c>
      <c r="F143" s="139">
        <f>D143*E143</f>
        <v>468</v>
      </c>
      <c r="G143" s="581">
        <f>F143</f>
        <v>468</v>
      </c>
      <c r="H143" s="581"/>
      <c r="I143" s="581"/>
      <c r="J143" s="181">
        <v>468</v>
      </c>
      <c r="K143" s="131"/>
    </row>
    <row r="144" spans="1:11" s="14" customFormat="1" ht="12.75" customHeight="1">
      <c r="A144" s="169" t="s">
        <v>147</v>
      </c>
      <c r="B144" s="4"/>
      <c r="C144" s="109"/>
      <c r="D144" s="436"/>
      <c r="E144" s="459"/>
      <c r="F144" s="180">
        <f>SUM(F143:F143)</f>
        <v>468</v>
      </c>
      <c r="G144" s="479"/>
      <c r="H144" s="479"/>
      <c r="I144" s="479"/>
      <c r="J144" s="182">
        <v>468</v>
      </c>
      <c r="K144" s="135"/>
    </row>
    <row r="145" spans="1:11" s="14" customFormat="1" ht="12.75" customHeight="1">
      <c r="A145" s="17">
        <v>436</v>
      </c>
      <c r="B145" s="5" t="s">
        <v>937</v>
      </c>
      <c r="C145" s="109" t="s">
        <v>94</v>
      </c>
      <c r="D145" s="436">
        <v>1</v>
      </c>
      <c r="E145" s="459">
        <v>3000</v>
      </c>
      <c r="F145" s="114">
        <f>D145*E145</f>
        <v>3000</v>
      </c>
      <c r="G145" s="479">
        <f>F145</f>
        <v>3000</v>
      </c>
      <c r="H145" s="479"/>
      <c r="I145" s="479"/>
      <c r="J145" s="183">
        <v>3000</v>
      </c>
      <c r="K145" s="135"/>
    </row>
    <row r="146" spans="1:11" s="14" customFormat="1" ht="12.75" customHeight="1">
      <c r="A146" s="17">
        <v>436</v>
      </c>
      <c r="B146" s="5" t="s">
        <v>937</v>
      </c>
      <c r="C146" s="109" t="s">
        <v>95</v>
      </c>
      <c r="D146" s="436">
        <v>1</v>
      </c>
      <c r="E146" s="459">
        <v>709.8</v>
      </c>
      <c r="F146" s="114">
        <f>D146*E146</f>
        <v>709.8</v>
      </c>
      <c r="G146" s="479">
        <f>F146</f>
        <v>709.8</v>
      </c>
      <c r="H146" s="479"/>
      <c r="I146" s="479"/>
      <c r="J146" s="183">
        <v>709.8</v>
      </c>
      <c r="K146" s="131"/>
    </row>
    <row r="147" spans="1:11" s="14" customFormat="1" ht="12.75" customHeight="1">
      <c r="A147" s="16">
        <v>436</v>
      </c>
      <c r="B147" s="4" t="s">
        <v>935</v>
      </c>
      <c r="C147" s="111" t="s">
        <v>100</v>
      </c>
      <c r="D147" s="477">
        <v>1</v>
      </c>
      <c r="E147" s="481">
        <v>455</v>
      </c>
      <c r="F147" s="114">
        <f>D147*E147</f>
        <v>455</v>
      </c>
      <c r="G147" s="479">
        <f>F147</f>
        <v>455</v>
      </c>
      <c r="H147" s="479"/>
      <c r="I147" s="479"/>
      <c r="J147" s="183">
        <v>455</v>
      </c>
      <c r="K147" s="131"/>
    </row>
    <row r="148" spans="1:11" s="14" customFormat="1" ht="12.75" customHeight="1" thickBot="1">
      <c r="A148" s="170" t="s">
        <v>948</v>
      </c>
      <c r="B148" s="690"/>
      <c r="C148" s="813"/>
      <c r="D148" s="814"/>
      <c r="E148" s="582"/>
      <c r="F148" s="118">
        <f>SUM(F145:F147)</f>
        <v>4164.8</v>
      </c>
      <c r="G148" s="486"/>
      <c r="H148" s="486"/>
      <c r="I148" s="486"/>
      <c r="J148" s="184">
        <v>4164.8</v>
      </c>
      <c r="K148" s="131"/>
    </row>
    <row r="149" spans="1:11" s="14" customFormat="1" ht="19.5" customHeight="1" thickBot="1">
      <c r="A149" s="48"/>
      <c r="B149" s="48"/>
      <c r="C149" s="65"/>
      <c r="D149" s="362"/>
      <c r="E149" s="261"/>
      <c r="F149" s="262"/>
      <c r="G149" s="263"/>
      <c r="H149" s="263"/>
      <c r="I149" s="263"/>
      <c r="J149" s="263"/>
      <c r="K149" s="131"/>
    </row>
    <row r="150" spans="1:10" s="367" customFormat="1" ht="24.75" customHeight="1" thickBot="1">
      <c r="A150" s="1272" t="s">
        <v>137</v>
      </c>
      <c r="B150" s="1273"/>
      <c r="C150" s="1273"/>
      <c r="D150" s="1273"/>
      <c r="E150" s="1273"/>
      <c r="F150" s="159">
        <f>+F144+F148</f>
        <v>4632.8</v>
      </c>
      <c r="G150" s="159">
        <f>SUM(G143:G148)</f>
        <v>4632.8</v>
      </c>
      <c r="H150" s="159">
        <f>SUM(H143:H148)</f>
        <v>0</v>
      </c>
      <c r="I150" s="159">
        <f>SUM(I143:I148)</f>
        <v>0</v>
      </c>
      <c r="J150" s="159">
        <f>+J144+J148</f>
        <v>4632.8</v>
      </c>
    </row>
    <row r="151" spans="1:11" s="53" customFormat="1" ht="19.5" customHeight="1" thickBot="1">
      <c r="A151" s="93"/>
      <c r="B151" s="93"/>
      <c r="C151" s="93"/>
      <c r="D151" s="93"/>
      <c r="E151" s="93"/>
      <c r="F151" s="106"/>
      <c r="G151" s="346"/>
      <c r="H151" s="354"/>
      <c r="I151" s="354"/>
      <c r="J151" s="354"/>
      <c r="K151" s="54"/>
    </row>
    <row r="152" spans="1:10" s="368" customFormat="1" ht="24.75" customHeight="1" thickBot="1">
      <c r="A152" s="1269" t="s">
        <v>70</v>
      </c>
      <c r="B152" s="1270"/>
      <c r="C152" s="1270"/>
      <c r="D152" s="1270"/>
      <c r="E152" s="1271"/>
      <c r="F152" s="160">
        <f>+F119+F140+F150</f>
        <v>2330863.23</v>
      </c>
      <c r="G152" s="160">
        <f>+G119+G140+G150</f>
        <v>2330863.23</v>
      </c>
      <c r="H152" s="160">
        <f>+H119+H140+H150</f>
        <v>0</v>
      </c>
      <c r="I152" s="160">
        <f>+I119+I140+I150</f>
        <v>0</v>
      </c>
      <c r="J152" s="160">
        <f>+J119+J140+J150</f>
        <v>2330863.23</v>
      </c>
    </row>
    <row r="153" spans="2:11" s="53" customFormat="1" ht="12.75" customHeight="1">
      <c r="B153" s="54"/>
      <c r="D153" s="55"/>
      <c r="E153" s="56"/>
      <c r="F153" s="55"/>
      <c r="G153" s="154"/>
      <c r="H153" s="154"/>
      <c r="I153" s="155"/>
      <c r="J153" s="155"/>
      <c r="K153" s="54"/>
    </row>
    <row r="154" spans="2:11" s="53" customFormat="1" ht="12.75" customHeight="1">
      <c r="B154" s="54"/>
      <c r="D154" s="55"/>
      <c r="E154" s="56"/>
      <c r="F154" s="55"/>
      <c r="G154" s="154"/>
      <c r="H154" s="154"/>
      <c r="I154" s="155"/>
      <c r="J154" s="155"/>
      <c r="K154" s="54"/>
    </row>
    <row r="155" spans="2:11" s="53" customFormat="1" ht="12.75" customHeight="1">
      <c r="B155" s="54"/>
      <c r="D155" s="55"/>
      <c r="E155" s="56"/>
      <c r="F155" s="55"/>
      <c r="G155" s="154"/>
      <c r="H155" s="154"/>
      <c r="I155" s="155"/>
      <c r="J155" s="155"/>
      <c r="K155" s="54"/>
    </row>
    <row r="156" spans="2:11" s="53" customFormat="1" ht="12.75" customHeight="1">
      <c r="B156" s="54"/>
      <c r="D156" s="55"/>
      <c r="E156" s="56"/>
      <c r="F156" s="55"/>
      <c r="G156" s="154"/>
      <c r="H156" s="154"/>
      <c r="I156" s="155"/>
      <c r="J156" s="155"/>
      <c r="K156" s="54"/>
    </row>
    <row r="157" spans="2:11" s="53" customFormat="1" ht="12.75" customHeight="1">
      <c r="B157" s="54"/>
      <c r="D157" s="55"/>
      <c r="E157" s="56"/>
      <c r="F157" s="55"/>
      <c r="G157" s="154"/>
      <c r="H157" s="154"/>
      <c r="I157" s="155"/>
      <c r="J157" s="155"/>
      <c r="K157" s="54"/>
    </row>
    <row r="158" spans="2:11" s="53" customFormat="1" ht="12.75" customHeight="1">
      <c r="B158" s="54"/>
      <c r="D158" s="55"/>
      <c r="E158" s="56"/>
      <c r="F158" s="55"/>
      <c r="G158" s="154"/>
      <c r="H158" s="154"/>
      <c r="I158" s="155"/>
      <c r="J158" s="155"/>
      <c r="K158" s="54"/>
    </row>
    <row r="159" spans="2:11" s="53" customFormat="1" ht="12.75" customHeight="1">
      <c r="B159" s="54"/>
      <c r="D159" s="55"/>
      <c r="E159" s="56"/>
      <c r="F159" s="55"/>
      <c r="G159" s="154"/>
      <c r="H159" s="154"/>
      <c r="I159" s="155"/>
      <c r="J159" s="155"/>
      <c r="K159" s="54"/>
    </row>
    <row r="160" spans="2:11" s="53" customFormat="1" ht="12.75" customHeight="1">
      <c r="B160" s="54"/>
      <c r="D160" s="55"/>
      <c r="E160" s="56"/>
      <c r="F160" s="55"/>
      <c r="G160" s="154"/>
      <c r="H160" s="154"/>
      <c r="I160" s="155"/>
      <c r="J160" s="155"/>
      <c r="K160" s="54"/>
    </row>
    <row r="161" spans="2:11" s="53" customFormat="1" ht="12.75" customHeight="1">
      <c r="B161" s="54"/>
      <c r="D161" s="55"/>
      <c r="E161" s="56"/>
      <c r="F161" s="55"/>
      <c r="G161" s="154"/>
      <c r="H161" s="154"/>
      <c r="I161" s="155"/>
      <c r="J161" s="155"/>
      <c r="K161" s="54"/>
    </row>
    <row r="162" spans="2:11" s="53" customFormat="1" ht="12.75" customHeight="1">
      <c r="B162" s="54"/>
      <c r="D162" s="55"/>
      <c r="E162" s="56"/>
      <c r="F162" s="55"/>
      <c r="G162" s="154"/>
      <c r="H162" s="154"/>
      <c r="I162" s="155"/>
      <c r="J162" s="155"/>
      <c r="K162" s="54"/>
    </row>
    <row r="163" spans="2:11" s="53" customFormat="1" ht="12.75" customHeight="1">
      <c r="B163" s="54"/>
      <c r="D163" s="55"/>
      <c r="E163" s="56"/>
      <c r="F163" s="55"/>
      <c r="G163" s="154"/>
      <c r="H163" s="154"/>
      <c r="I163" s="155"/>
      <c r="J163" s="155"/>
      <c r="K163" s="54"/>
    </row>
    <row r="164" spans="2:11" s="53" customFormat="1" ht="12.75" customHeight="1">
      <c r="B164" s="54"/>
      <c r="D164" s="55"/>
      <c r="E164" s="56"/>
      <c r="F164" s="55"/>
      <c r="G164" s="154"/>
      <c r="H164" s="154"/>
      <c r="I164" s="155"/>
      <c r="J164" s="155"/>
      <c r="K164" s="54"/>
    </row>
    <row r="165" spans="2:11" s="53" customFormat="1" ht="12.75" customHeight="1">
      <c r="B165" s="54"/>
      <c r="D165" s="55"/>
      <c r="E165" s="56"/>
      <c r="F165" s="55"/>
      <c r="G165" s="154"/>
      <c r="H165" s="154"/>
      <c r="I165" s="155"/>
      <c r="J165" s="155"/>
      <c r="K165" s="54"/>
    </row>
    <row r="166" spans="2:11" s="53" customFormat="1" ht="12.75" customHeight="1">
      <c r="B166" s="54"/>
      <c r="D166" s="55"/>
      <c r="E166" s="56"/>
      <c r="F166" s="55"/>
      <c r="G166" s="154"/>
      <c r="H166" s="154"/>
      <c r="I166" s="155"/>
      <c r="J166" s="155"/>
      <c r="K166" s="54"/>
    </row>
    <row r="167" spans="2:11" s="53" customFormat="1" ht="12.75" customHeight="1">
      <c r="B167" s="54"/>
      <c r="D167" s="55"/>
      <c r="E167" s="56"/>
      <c r="F167" s="55"/>
      <c r="G167" s="154"/>
      <c r="H167" s="154"/>
      <c r="I167" s="155"/>
      <c r="J167" s="155"/>
      <c r="K167" s="54"/>
    </row>
    <row r="168" spans="2:11" s="53" customFormat="1" ht="12.75" customHeight="1">
      <c r="B168" s="54"/>
      <c r="D168" s="55"/>
      <c r="E168" s="56"/>
      <c r="F168" s="55"/>
      <c r="G168" s="154"/>
      <c r="H168" s="154"/>
      <c r="I168" s="155"/>
      <c r="J168" s="155"/>
      <c r="K168" s="54"/>
    </row>
    <row r="169" spans="2:11" s="53" customFormat="1" ht="12.75" customHeight="1">
      <c r="B169" s="54"/>
      <c r="D169" s="55"/>
      <c r="E169" s="56"/>
      <c r="F169" s="55"/>
      <c r="G169" s="154"/>
      <c r="H169" s="154"/>
      <c r="I169" s="155"/>
      <c r="J169" s="155"/>
      <c r="K169" s="54"/>
    </row>
    <row r="170" spans="2:11" s="53" customFormat="1" ht="12.75" customHeight="1">
      <c r="B170" s="54"/>
      <c r="D170" s="55"/>
      <c r="E170" s="56"/>
      <c r="F170" s="55"/>
      <c r="G170" s="154"/>
      <c r="H170" s="154"/>
      <c r="I170" s="155"/>
      <c r="J170" s="155"/>
      <c r="K170" s="54"/>
    </row>
    <row r="171" spans="2:11" s="53" customFormat="1" ht="12.75" customHeight="1">
      <c r="B171" s="54"/>
      <c r="D171" s="55"/>
      <c r="E171" s="56"/>
      <c r="F171" s="55"/>
      <c r="G171" s="154"/>
      <c r="H171" s="154"/>
      <c r="I171" s="155"/>
      <c r="J171" s="155"/>
      <c r="K171" s="54"/>
    </row>
    <row r="172" spans="2:11" s="53" customFormat="1" ht="12.75" customHeight="1">
      <c r="B172" s="54"/>
      <c r="D172" s="55"/>
      <c r="E172" s="56"/>
      <c r="F172" s="55"/>
      <c r="G172" s="154"/>
      <c r="H172" s="154"/>
      <c r="I172" s="155"/>
      <c r="J172" s="155"/>
      <c r="K172" s="54"/>
    </row>
    <row r="173" spans="2:11" s="53" customFormat="1" ht="12.75" customHeight="1">
      <c r="B173" s="54"/>
      <c r="D173" s="55"/>
      <c r="E173" s="56"/>
      <c r="F173" s="55"/>
      <c r="G173" s="154"/>
      <c r="H173" s="154"/>
      <c r="I173" s="155"/>
      <c r="J173" s="155"/>
      <c r="K173" s="54"/>
    </row>
    <row r="174" spans="2:11" s="53" customFormat="1" ht="12.75" customHeight="1">
      <c r="B174" s="54"/>
      <c r="D174" s="55"/>
      <c r="E174" s="56"/>
      <c r="F174" s="55"/>
      <c r="G174" s="154"/>
      <c r="H174" s="154"/>
      <c r="I174" s="155"/>
      <c r="J174" s="155"/>
      <c r="K174" s="54"/>
    </row>
    <row r="175" spans="2:11" s="53" customFormat="1" ht="12.75" customHeight="1">
      <c r="B175" s="54"/>
      <c r="D175" s="55"/>
      <c r="E175" s="56"/>
      <c r="F175" s="55"/>
      <c r="G175" s="154"/>
      <c r="H175" s="154"/>
      <c r="I175" s="155"/>
      <c r="J175" s="155"/>
      <c r="K175" s="54"/>
    </row>
    <row r="176" spans="2:11" s="53" customFormat="1" ht="12.75" customHeight="1">
      <c r="B176" s="54"/>
      <c r="D176" s="55"/>
      <c r="E176" s="56"/>
      <c r="F176" s="55"/>
      <c r="G176" s="154"/>
      <c r="H176" s="154"/>
      <c r="I176" s="155"/>
      <c r="J176" s="155"/>
      <c r="K176" s="54"/>
    </row>
  </sheetData>
  <sheetProtection password="CA1F" sheet="1" objects="1" scenarios="1" selectLockedCells="1" selectUnlockedCells="1"/>
  <mergeCells count="17">
    <mergeCell ref="A1:C1"/>
    <mergeCell ref="A2:C2"/>
    <mergeCell ref="A3:C3"/>
    <mergeCell ref="E3:F3"/>
    <mergeCell ref="A4:J4"/>
    <mergeCell ref="A5:J5"/>
    <mergeCell ref="E6:F6"/>
    <mergeCell ref="I6:J6"/>
    <mergeCell ref="A7:B7"/>
    <mergeCell ref="E7:F7"/>
    <mergeCell ref="I7:J7"/>
    <mergeCell ref="A8:B8"/>
    <mergeCell ref="A152:E152"/>
    <mergeCell ref="A9:D9"/>
    <mergeCell ref="A119:E119"/>
    <mergeCell ref="A140:E140"/>
    <mergeCell ref="A150:E150"/>
  </mergeCells>
  <printOptions/>
  <pageMargins left="0.1968503937007874" right="0.1968503937007874" top="0.3937007874015748" bottom="0.3937007874015748" header="0" footer="0"/>
  <pageSetup horizontalDpi="600" verticalDpi="600" orientation="landscape" paperSize="5" scale="70" r:id="rId1"/>
  <headerFooter alignWithMargins="0">
    <oddFooter>&amp;CPágina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Z265"/>
  <sheetViews>
    <sheetView workbookViewId="0" topLeftCell="A178">
      <selection activeCell="C12" sqref="C12"/>
    </sheetView>
  </sheetViews>
  <sheetFormatPr defaultColWidth="11.421875" defaultRowHeight="12.75"/>
  <cols>
    <col min="1" max="1" width="15.140625" style="6" customWidth="1"/>
    <col min="2" max="2" width="14.421875" style="7" customWidth="1"/>
    <col min="3" max="3" width="49.7109375" style="6" customWidth="1"/>
    <col min="4" max="4" width="16.28125" style="6" customWidth="1"/>
    <col min="5" max="5" width="16.7109375" style="8" customWidth="1"/>
    <col min="6" max="6" width="4.00390625" style="9" hidden="1" customWidth="1"/>
    <col min="7" max="7" width="26.57421875" style="8" customWidth="1"/>
    <col min="8" max="8" width="26.8515625" style="391" customWidth="1"/>
    <col min="9" max="9" width="25.7109375" style="391" customWidth="1"/>
    <col min="10" max="10" width="27.140625" style="392" customWidth="1"/>
    <col min="11" max="11" width="27.7109375" style="392" customWidth="1"/>
    <col min="12" max="16384" width="11.421875" style="6" customWidth="1"/>
  </cols>
  <sheetData>
    <row r="1" spans="1:11" s="2" customFormat="1" ht="12.75" customHeight="1">
      <c r="A1" s="1281" t="s">
        <v>980</v>
      </c>
      <c r="B1" s="1282"/>
      <c r="C1" s="1282"/>
      <c r="D1" s="489"/>
      <c r="E1" s="356"/>
      <c r="F1" s="99"/>
      <c r="G1" s="100"/>
      <c r="H1" s="344"/>
      <c r="I1" s="344"/>
      <c r="J1" s="351"/>
      <c r="K1" s="351"/>
    </row>
    <row r="2" spans="1:11" s="2" customFormat="1" ht="12.75" customHeight="1">
      <c r="A2" s="1283" t="s">
        <v>981</v>
      </c>
      <c r="B2" s="1284"/>
      <c r="C2" s="1284"/>
      <c r="D2" s="487"/>
      <c r="E2" s="356"/>
      <c r="F2" s="3"/>
      <c r="G2" s="12"/>
      <c r="H2" s="345"/>
      <c r="I2" s="345"/>
      <c r="J2" s="352"/>
      <c r="K2" s="352"/>
    </row>
    <row r="3" spans="1:11" s="2" customFormat="1" ht="12.75" customHeight="1" thickBot="1">
      <c r="A3" s="1285" t="s">
        <v>982</v>
      </c>
      <c r="B3" s="1286"/>
      <c r="C3" s="1286"/>
      <c r="D3" s="11"/>
      <c r="E3" s="357"/>
      <c r="F3" s="1288"/>
      <c r="G3" s="1288"/>
      <c r="H3" s="345"/>
      <c r="I3" s="345"/>
      <c r="J3" s="352"/>
      <c r="K3" s="352"/>
    </row>
    <row r="4" spans="1:11" s="20" customFormat="1" ht="24.75" customHeight="1" thickBot="1">
      <c r="A4" s="1274" t="s">
        <v>133</v>
      </c>
      <c r="B4" s="1275"/>
      <c r="C4" s="1275"/>
      <c r="D4" s="1275"/>
      <c r="E4" s="1275"/>
      <c r="F4" s="1275"/>
      <c r="G4" s="1275"/>
      <c r="H4" s="1275"/>
      <c r="I4" s="1275"/>
      <c r="J4" s="1275"/>
      <c r="K4" s="1276"/>
    </row>
    <row r="5" spans="1:11" s="20" customFormat="1" ht="22.5" customHeight="1">
      <c r="A5" s="1277" t="s">
        <v>971</v>
      </c>
      <c r="B5" s="1278"/>
      <c r="C5" s="1278"/>
      <c r="D5" s="1278"/>
      <c r="E5" s="1278"/>
      <c r="F5" s="1278"/>
      <c r="G5" s="1278"/>
      <c r="H5" s="1278"/>
      <c r="I5" s="1278"/>
      <c r="J5" s="1278"/>
      <c r="K5" s="1278"/>
    </row>
    <row r="6" spans="1:11" s="2" customFormat="1" ht="12.75" customHeight="1">
      <c r="A6" s="18" t="s">
        <v>933</v>
      </c>
      <c r="B6" s="11"/>
      <c r="C6" s="10"/>
      <c r="D6" s="10"/>
      <c r="E6" s="19"/>
      <c r="F6" s="1279"/>
      <c r="G6" s="1279"/>
      <c r="H6" s="345"/>
      <c r="I6" s="345"/>
      <c r="J6" s="1291" t="s">
        <v>134</v>
      </c>
      <c r="K6" s="1291"/>
    </row>
    <row r="7" spans="1:11" s="2" customFormat="1" ht="12.75" customHeight="1">
      <c r="A7" s="1265" t="s">
        <v>934</v>
      </c>
      <c r="B7" s="1266"/>
      <c r="C7" s="10"/>
      <c r="D7" s="10"/>
      <c r="E7" s="19"/>
      <c r="F7" s="1267"/>
      <c r="G7" s="1267"/>
      <c r="H7" s="345"/>
      <c r="I7" s="345"/>
      <c r="J7" s="1287" t="s">
        <v>832</v>
      </c>
      <c r="K7" s="1287"/>
    </row>
    <row r="8" spans="1:11" s="2" customFormat="1" ht="12.75" customHeight="1">
      <c r="A8" s="1289" t="s">
        <v>102</v>
      </c>
      <c r="B8" s="1290"/>
      <c r="C8" s="10"/>
      <c r="D8" s="10"/>
      <c r="E8" s="19"/>
      <c r="F8" s="3"/>
      <c r="G8" s="12"/>
      <c r="H8" s="345"/>
      <c r="I8" s="345"/>
      <c r="J8" s="352"/>
      <c r="K8" s="352"/>
    </row>
    <row r="9" spans="1:11" s="2" customFormat="1" ht="12.75" customHeight="1">
      <c r="A9" s="1265" t="s">
        <v>103</v>
      </c>
      <c r="B9" s="1266"/>
      <c r="C9" s="1266"/>
      <c r="D9" s="1266"/>
      <c r="E9" s="1266"/>
      <c r="F9" s="3"/>
      <c r="G9" s="12"/>
      <c r="H9" s="345"/>
      <c r="I9" s="345"/>
      <c r="J9" s="352"/>
      <c r="K9" s="352"/>
    </row>
    <row r="10" spans="1:11" s="2" customFormat="1" ht="12.75" thickBot="1">
      <c r="A10" s="95"/>
      <c r="B10" s="95"/>
      <c r="C10" s="95"/>
      <c r="D10" s="95"/>
      <c r="E10" s="358"/>
      <c r="F10" s="3"/>
      <c r="G10" s="12"/>
      <c r="H10" s="345"/>
      <c r="I10" s="372"/>
      <c r="J10" s="353"/>
      <c r="K10" s="353"/>
    </row>
    <row r="11" spans="1:11" s="325" customFormat="1" ht="39.75" customHeight="1" thickBot="1">
      <c r="A11" s="164" t="s">
        <v>145</v>
      </c>
      <c r="B11" s="166" t="s">
        <v>146</v>
      </c>
      <c r="C11" s="165" t="s">
        <v>936</v>
      </c>
      <c r="D11" s="161" t="s">
        <v>138</v>
      </c>
      <c r="E11" s="162" t="s">
        <v>139</v>
      </c>
      <c r="F11" s="161" t="s">
        <v>138</v>
      </c>
      <c r="G11" s="161" t="s">
        <v>140</v>
      </c>
      <c r="H11" s="163" t="s">
        <v>141</v>
      </c>
      <c r="I11" s="163" t="s">
        <v>142</v>
      </c>
      <c r="J11" s="163" t="s">
        <v>143</v>
      </c>
      <c r="K11" s="163" t="s">
        <v>144</v>
      </c>
    </row>
    <row r="12" spans="1:11" s="2" customFormat="1" ht="30" customHeight="1" thickBot="1">
      <c r="A12" s="126" t="s">
        <v>90</v>
      </c>
      <c r="B12" s="122"/>
      <c r="C12" s="122"/>
      <c r="D12" s="122"/>
      <c r="E12" s="19"/>
      <c r="F12" s="158"/>
      <c r="G12" s="19"/>
      <c r="H12" s="123"/>
      <c r="I12" s="123"/>
      <c r="J12" s="123"/>
      <c r="K12" s="123"/>
    </row>
    <row r="13" spans="1:12" s="27" customFormat="1" ht="12.75" customHeight="1">
      <c r="A13" s="125">
        <v>211</v>
      </c>
      <c r="B13" s="121" t="s">
        <v>961</v>
      </c>
      <c r="C13" s="124" t="s">
        <v>972</v>
      </c>
      <c r="D13" s="462">
        <v>48</v>
      </c>
      <c r="E13" s="503">
        <v>31.2</v>
      </c>
      <c r="F13" s="503">
        <v>48</v>
      </c>
      <c r="G13" s="136">
        <f aca="true" t="shared" si="0" ref="G13:G21">+E13*F13</f>
        <v>1497.6</v>
      </c>
      <c r="H13" s="450">
        <f>G13</f>
        <v>1497.6</v>
      </c>
      <c r="I13" s="450"/>
      <c r="J13" s="450"/>
      <c r="K13" s="504">
        <f aca="true" t="shared" si="1" ref="K13:K21">H13+I13+J13</f>
        <v>1497.6</v>
      </c>
      <c r="L13" s="292"/>
    </row>
    <row r="14" spans="1:12" s="27" customFormat="1" ht="12.75" customHeight="1">
      <c r="A14" s="31">
        <v>211</v>
      </c>
      <c r="B14" s="29" t="s">
        <v>960</v>
      </c>
      <c r="C14" s="119" t="s">
        <v>974</v>
      </c>
      <c r="D14" s="66">
        <v>48</v>
      </c>
      <c r="E14" s="237">
        <v>31.2</v>
      </c>
      <c r="F14" s="224">
        <v>48</v>
      </c>
      <c r="G14" s="81">
        <f t="shared" si="0"/>
        <v>1497.6</v>
      </c>
      <c r="H14" s="452">
        <f aca="true" t="shared" si="2" ref="H14:H65">G14</f>
        <v>1497.6</v>
      </c>
      <c r="I14" s="452"/>
      <c r="J14" s="452"/>
      <c r="K14" s="505">
        <f t="shared" si="1"/>
        <v>1497.6</v>
      </c>
      <c r="L14" s="292"/>
    </row>
    <row r="15" spans="1:12" s="27" customFormat="1" ht="12.75" customHeight="1">
      <c r="A15" s="31">
        <v>211</v>
      </c>
      <c r="B15" s="29" t="s">
        <v>960</v>
      </c>
      <c r="C15" s="119" t="s">
        <v>973</v>
      </c>
      <c r="D15" s="66">
        <v>26</v>
      </c>
      <c r="E15" s="237">
        <v>28.8</v>
      </c>
      <c r="F15" s="224">
        <v>26</v>
      </c>
      <c r="G15" s="81">
        <f t="shared" si="0"/>
        <v>748.8000000000001</v>
      </c>
      <c r="H15" s="452">
        <f t="shared" si="2"/>
        <v>748.8000000000001</v>
      </c>
      <c r="I15" s="452"/>
      <c r="J15" s="452"/>
      <c r="K15" s="505">
        <f t="shared" si="1"/>
        <v>748.8000000000001</v>
      </c>
      <c r="L15" s="292"/>
    </row>
    <row r="16" spans="1:12" s="27" customFormat="1" ht="12.75" customHeight="1">
      <c r="A16" s="31">
        <v>211</v>
      </c>
      <c r="B16" s="29" t="s">
        <v>960</v>
      </c>
      <c r="C16" s="119" t="s">
        <v>975</v>
      </c>
      <c r="D16" s="66">
        <v>12</v>
      </c>
      <c r="E16" s="237">
        <v>9.6</v>
      </c>
      <c r="F16" s="224">
        <v>12</v>
      </c>
      <c r="G16" s="81">
        <f t="shared" si="0"/>
        <v>115.19999999999999</v>
      </c>
      <c r="H16" s="452">
        <f t="shared" si="2"/>
        <v>115.19999999999999</v>
      </c>
      <c r="I16" s="452"/>
      <c r="J16" s="452"/>
      <c r="K16" s="505">
        <f t="shared" si="1"/>
        <v>115.19999999999999</v>
      </c>
      <c r="L16" s="292"/>
    </row>
    <row r="17" spans="1:12" s="27" customFormat="1" ht="12.75" customHeight="1">
      <c r="A17" s="31">
        <v>211</v>
      </c>
      <c r="B17" s="29" t="s">
        <v>960</v>
      </c>
      <c r="C17" s="119" t="s">
        <v>976</v>
      </c>
      <c r="D17" s="66">
        <v>19</v>
      </c>
      <c r="E17" s="237">
        <v>9.6</v>
      </c>
      <c r="F17" s="224">
        <v>19</v>
      </c>
      <c r="G17" s="81">
        <f t="shared" si="0"/>
        <v>182.4</v>
      </c>
      <c r="H17" s="452">
        <f t="shared" si="2"/>
        <v>182.4</v>
      </c>
      <c r="I17" s="452"/>
      <c r="J17" s="452"/>
      <c r="K17" s="505">
        <f t="shared" si="1"/>
        <v>182.4</v>
      </c>
      <c r="L17" s="292"/>
    </row>
    <row r="18" spans="1:12" s="27" customFormat="1" ht="12.75" customHeight="1">
      <c r="A18" s="31">
        <v>211</v>
      </c>
      <c r="B18" s="37" t="s">
        <v>937</v>
      </c>
      <c r="C18" s="128" t="s">
        <v>104</v>
      </c>
      <c r="D18" s="66">
        <v>4</v>
      </c>
      <c r="E18" s="237">
        <v>840</v>
      </c>
      <c r="F18" s="224">
        <v>4</v>
      </c>
      <c r="G18" s="81">
        <f t="shared" si="0"/>
        <v>3360</v>
      </c>
      <c r="H18" s="452">
        <f t="shared" si="2"/>
        <v>3360</v>
      </c>
      <c r="I18" s="452"/>
      <c r="J18" s="452"/>
      <c r="K18" s="505">
        <f t="shared" si="1"/>
        <v>3360</v>
      </c>
      <c r="L18" s="292"/>
    </row>
    <row r="19" spans="1:12" s="27" customFormat="1" ht="12.75" customHeight="1">
      <c r="A19" s="31">
        <v>211</v>
      </c>
      <c r="B19" s="37" t="s">
        <v>937</v>
      </c>
      <c r="C19" s="128" t="s">
        <v>105</v>
      </c>
      <c r="D19" s="66">
        <v>4</v>
      </c>
      <c r="E19" s="237">
        <v>240</v>
      </c>
      <c r="F19" s="224">
        <v>4</v>
      </c>
      <c r="G19" s="81">
        <f t="shared" si="0"/>
        <v>960</v>
      </c>
      <c r="H19" s="452">
        <f t="shared" si="2"/>
        <v>960</v>
      </c>
      <c r="I19" s="452"/>
      <c r="J19" s="452"/>
      <c r="K19" s="505">
        <f t="shared" si="1"/>
        <v>960</v>
      </c>
      <c r="L19" s="292"/>
    </row>
    <row r="20" spans="1:12" s="27" customFormat="1" ht="12.75" customHeight="1">
      <c r="A20" s="31">
        <v>211</v>
      </c>
      <c r="B20" s="29" t="s">
        <v>961</v>
      </c>
      <c r="C20" s="128" t="s">
        <v>106</v>
      </c>
      <c r="D20" s="66">
        <v>12</v>
      </c>
      <c r="E20" s="237">
        <v>6</v>
      </c>
      <c r="F20" s="224">
        <v>12</v>
      </c>
      <c r="G20" s="81">
        <f t="shared" si="0"/>
        <v>72</v>
      </c>
      <c r="H20" s="452">
        <f t="shared" si="2"/>
        <v>72</v>
      </c>
      <c r="I20" s="452"/>
      <c r="J20" s="452"/>
      <c r="K20" s="505">
        <f t="shared" si="1"/>
        <v>72</v>
      </c>
      <c r="L20" s="292"/>
    </row>
    <row r="21" spans="1:12" s="27" customFormat="1" ht="12.75" customHeight="1">
      <c r="A21" s="31">
        <v>211</v>
      </c>
      <c r="B21" s="29" t="s">
        <v>109</v>
      </c>
      <c r="C21" s="128" t="s">
        <v>108</v>
      </c>
      <c r="D21" s="66">
        <v>24</v>
      </c>
      <c r="E21" s="237">
        <v>14.4</v>
      </c>
      <c r="F21" s="224">
        <v>24</v>
      </c>
      <c r="G21" s="81">
        <f t="shared" si="0"/>
        <v>345.6</v>
      </c>
      <c r="H21" s="452">
        <f t="shared" si="2"/>
        <v>345.6</v>
      </c>
      <c r="I21" s="452"/>
      <c r="J21" s="452"/>
      <c r="K21" s="505">
        <f t="shared" si="1"/>
        <v>345.6</v>
      </c>
      <c r="L21" s="292"/>
    </row>
    <row r="22" spans="1:12" s="27" customFormat="1" ht="12.75" customHeight="1">
      <c r="A22" s="33" t="s">
        <v>955</v>
      </c>
      <c r="B22" s="34"/>
      <c r="C22" s="58"/>
      <c r="D22" s="66"/>
      <c r="E22" s="453"/>
      <c r="F22" s="224"/>
      <c r="G22" s="68">
        <f>SUM(G13:G21)</f>
        <v>8779.2</v>
      </c>
      <c r="H22" s="452"/>
      <c r="I22" s="452"/>
      <c r="J22" s="452"/>
      <c r="K22" s="173">
        <f>SUM(K13:K21)</f>
        <v>8779.2</v>
      </c>
      <c r="L22" s="292"/>
    </row>
    <row r="23" spans="1:12" s="27" customFormat="1" ht="10.5" customHeight="1">
      <c r="A23" s="307">
        <v>222</v>
      </c>
      <c r="B23" s="25" t="s">
        <v>833</v>
      </c>
      <c r="C23" s="143" t="s">
        <v>834</v>
      </c>
      <c r="D23" s="446">
        <v>60</v>
      </c>
      <c r="E23" s="563">
        <v>36</v>
      </c>
      <c r="F23" s="26">
        <v>60</v>
      </c>
      <c r="G23" s="563">
        <f aca="true" t="shared" si="3" ref="G23:G31">SUM(E23*F23)</f>
        <v>2160</v>
      </c>
      <c r="H23" s="452">
        <f t="shared" si="2"/>
        <v>2160</v>
      </c>
      <c r="I23" s="452"/>
      <c r="J23" s="452"/>
      <c r="K23" s="505">
        <f aca="true" t="shared" si="4" ref="K23:K31">H23+I23+J23</f>
        <v>2160</v>
      </c>
      <c r="L23" s="292"/>
    </row>
    <row r="24" spans="1:12" s="27" customFormat="1" ht="12.75" customHeight="1">
      <c r="A24" s="307">
        <v>222</v>
      </c>
      <c r="B24" s="25" t="s">
        <v>833</v>
      </c>
      <c r="C24" s="143" t="s">
        <v>835</v>
      </c>
      <c r="D24" s="446">
        <v>24</v>
      </c>
      <c r="E24" s="563">
        <v>78</v>
      </c>
      <c r="F24" s="26">
        <v>24</v>
      </c>
      <c r="G24" s="563">
        <f t="shared" si="3"/>
        <v>1872</v>
      </c>
      <c r="H24" s="452">
        <f t="shared" si="2"/>
        <v>1872</v>
      </c>
      <c r="I24" s="452"/>
      <c r="J24" s="452"/>
      <c r="K24" s="505">
        <f t="shared" si="4"/>
        <v>1872</v>
      </c>
      <c r="L24" s="292"/>
    </row>
    <row r="25" spans="1:12" s="27" customFormat="1" ht="12.75" customHeight="1">
      <c r="A25" s="307">
        <v>222</v>
      </c>
      <c r="B25" s="25" t="s">
        <v>833</v>
      </c>
      <c r="C25" s="143" t="s">
        <v>836</v>
      </c>
      <c r="D25" s="446">
        <v>80</v>
      </c>
      <c r="E25" s="563">
        <v>1.8</v>
      </c>
      <c r="F25" s="26">
        <v>80</v>
      </c>
      <c r="G25" s="563">
        <f t="shared" si="3"/>
        <v>144</v>
      </c>
      <c r="H25" s="452">
        <f t="shared" si="2"/>
        <v>144</v>
      </c>
      <c r="I25" s="452"/>
      <c r="J25" s="452"/>
      <c r="K25" s="505">
        <f t="shared" si="4"/>
        <v>144</v>
      </c>
      <c r="L25" s="292"/>
    </row>
    <row r="26" spans="1:12" s="27" customFormat="1" ht="12.75" customHeight="1">
      <c r="A26" s="307">
        <v>222</v>
      </c>
      <c r="B26" s="25" t="s">
        <v>937</v>
      </c>
      <c r="C26" s="143" t="s">
        <v>837</v>
      </c>
      <c r="D26" s="446">
        <v>24</v>
      </c>
      <c r="E26" s="563">
        <v>84</v>
      </c>
      <c r="F26" s="26">
        <v>24</v>
      </c>
      <c r="G26" s="563">
        <f t="shared" si="3"/>
        <v>2016</v>
      </c>
      <c r="H26" s="452">
        <f t="shared" si="2"/>
        <v>2016</v>
      </c>
      <c r="I26" s="452"/>
      <c r="J26" s="452"/>
      <c r="K26" s="505">
        <f t="shared" si="4"/>
        <v>2016</v>
      </c>
      <c r="L26" s="292"/>
    </row>
    <row r="27" spans="1:12" s="27" customFormat="1" ht="12.75" customHeight="1">
      <c r="A27" s="307">
        <v>222</v>
      </c>
      <c r="B27" s="25" t="s">
        <v>937</v>
      </c>
      <c r="C27" s="143" t="s">
        <v>427</v>
      </c>
      <c r="D27" s="446">
        <v>20</v>
      </c>
      <c r="E27" s="563">
        <v>30</v>
      </c>
      <c r="F27" s="26">
        <v>20</v>
      </c>
      <c r="G27" s="563">
        <f t="shared" si="3"/>
        <v>600</v>
      </c>
      <c r="H27" s="452">
        <f t="shared" si="2"/>
        <v>600</v>
      </c>
      <c r="I27" s="452"/>
      <c r="J27" s="452"/>
      <c r="K27" s="505">
        <f t="shared" si="4"/>
        <v>600</v>
      </c>
      <c r="L27" s="292"/>
    </row>
    <row r="28" spans="1:12" s="27" customFormat="1" ht="12.75" customHeight="1">
      <c r="A28" s="307">
        <v>222</v>
      </c>
      <c r="B28" s="25" t="s">
        <v>937</v>
      </c>
      <c r="C28" s="143" t="s">
        <v>838</v>
      </c>
      <c r="D28" s="446">
        <v>24</v>
      </c>
      <c r="E28" s="563">
        <v>60</v>
      </c>
      <c r="F28" s="26">
        <v>24</v>
      </c>
      <c r="G28" s="563">
        <f t="shared" si="3"/>
        <v>1440</v>
      </c>
      <c r="H28" s="452">
        <f t="shared" si="2"/>
        <v>1440</v>
      </c>
      <c r="I28" s="452"/>
      <c r="J28" s="452"/>
      <c r="K28" s="505">
        <f t="shared" si="4"/>
        <v>1440</v>
      </c>
      <c r="L28" s="292"/>
    </row>
    <row r="29" spans="1:12" s="27" customFormat="1" ht="12.75" customHeight="1">
      <c r="A29" s="307">
        <v>222</v>
      </c>
      <c r="B29" s="25" t="s">
        <v>937</v>
      </c>
      <c r="C29" s="143" t="s">
        <v>839</v>
      </c>
      <c r="D29" s="446">
        <v>24</v>
      </c>
      <c r="E29" s="563">
        <v>48</v>
      </c>
      <c r="F29" s="26">
        <v>24</v>
      </c>
      <c r="G29" s="563">
        <f t="shared" si="3"/>
        <v>1152</v>
      </c>
      <c r="H29" s="452">
        <f t="shared" si="2"/>
        <v>1152</v>
      </c>
      <c r="I29" s="452"/>
      <c r="J29" s="452"/>
      <c r="K29" s="505">
        <f t="shared" si="4"/>
        <v>1152</v>
      </c>
      <c r="L29" s="292"/>
    </row>
    <row r="30" spans="1:12" s="27" customFormat="1" ht="12.75" customHeight="1">
      <c r="A30" s="307">
        <v>222</v>
      </c>
      <c r="B30" s="25" t="s">
        <v>937</v>
      </c>
      <c r="C30" s="143" t="s">
        <v>840</v>
      </c>
      <c r="D30" s="446">
        <v>24</v>
      </c>
      <c r="E30" s="563">
        <v>24</v>
      </c>
      <c r="F30" s="26">
        <v>24</v>
      </c>
      <c r="G30" s="563">
        <f t="shared" si="3"/>
        <v>576</v>
      </c>
      <c r="H30" s="452">
        <f t="shared" si="2"/>
        <v>576</v>
      </c>
      <c r="I30" s="452"/>
      <c r="J30" s="452"/>
      <c r="K30" s="505">
        <f t="shared" si="4"/>
        <v>576</v>
      </c>
      <c r="L30" s="292"/>
    </row>
    <row r="31" spans="1:12" s="27" customFormat="1" ht="12.75" customHeight="1">
      <c r="A31" s="272">
        <v>222</v>
      </c>
      <c r="B31" s="167" t="s">
        <v>937</v>
      </c>
      <c r="C31" s="21" t="s">
        <v>841</v>
      </c>
      <c r="D31" s="446">
        <v>30</v>
      </c>
      <c r="E31" s="483">
        <v>72</v>
      </c>
      <c r="F31" s="26">
        <v>30</v>
      </c>
      <c r="G31" s="563">
        <f t="shared" si="3"/>
        <v>2160</v>
      </c>
      <c r="H31" s="452">
        <f t="shared" si="2"/>
        <v>2160</v>
      </c>
      <c r="I31" s="452"/>
      <c r="J31" s="452"/>
      <c r="K31" s="505">
        <f t="shared" si="4"/>
        <v>2160</v>
      </c>
      <c r="L31" s="292"/>
    </row>
    <row r="32" spans="1:12" s="27" customFormat="1" ht="12.75" customHeight="1">
      <c r="A32" s="38" t="s">
        <v>227</v>
      </c>
      <c r="B32" s="34"/>
      <c r="C32" s="58"/>
      <c r="D32" s="66"/>
      <c r="E32" s="453"/>
      <c r="F32" s="224"/>
      <c r="G32" s="68">
        <f>SUM(G23:G31)</f>
        <v>12120</v>
      </c>
      <c r="H32" s="452"/>
      <c r="I32" s="452"/>
      <c r="J32" s="452"/>
      <c r="K32" s="173">
        <f>SUM(K23:K31)</f>
        <v>12120</v>
      </c>
      <c r="L32" s="292"/>
    </row>
    <row r="33" spans="1:12" s="27" customFormat="1" ht="12.75" customHeight="1">
      <c r="A33" s="36">
        <v>231</v>
      </c>
      <c r="B33" s="37" t="s">
        <v>953</v>
      </c>
      <c r="C33" s="60" t="s">
        <v>1043</v>
      </c>
      <c r="D33" s="66">
        <v>12</v>
      </c>
      <c r="E33" s="224">
        <v>20.16</v>
      </c>
      <c r="F33" s="224">
        <v>12</v>
      </c>
      <c r="G33" s="81">
        <f aca="true" t="shared" si="5" ref="G33:G45">SUM(E33*F33)</f>
        <v>241.92000000000002</v>
      </c>
      <c r="H33" s="452">
        <f t="shared" si="2"/>
        <v>241.92000000000002</v>
      </c>
      <c r="I33" s="452"/>
      <c r="J33" s="452"/>
      <c r="K33" s="505">
        <f aca="true" t="shared" si="6" ref="K33:K45">H33+I33+J33</f>
        <v>241.92000000000002</v>
      </c>
      <c r="L33" s="292"/>
    </row>
    <row r="34" spans="1:12" s="27" customFormat="1" ht="12.75" customHeight="1">
      <c r="A34" s="28">
        <v>231</v>
      </c>
      <c r="B34" s="30" t="s">
        <v>953</v>
      </c>
      <c r="C34" s="60" t="s">
        <v>1044</v>
      </c>
      <c r="D34" s="66">
        <v>20</v>
      </c>
      <c r="E34" s="224">
        <v>24.72</v>
      </c>
      <c r="F34" s="224">
        <v>20</v>
      </c>
      <c r="G34" s="81">
        <f t="shared" si="5"/>
        <v>494.4</v>
      </c>
      <c r="H34" s="452">
        <f t="shared" si="2"/>
        <v>494.4</v>
      </c>
      <c r="I34" s="452"/>
      <c r="J34" s="452"/>
      <c r="K34" s="505">
        <f t="shared" si="6"/>
        <v>494.4</v>
      </c>
      <c r="L34" s="292"/>
    </row>
    <row r="35" spans="1:12" s="27" customFormat="1" ht="12.75" customHeight="1">
      <c r="A35" s="35">
        <v>231</v>
      </c>
      <c r="B35" s="29" t="s">
        <v>937</v>
      </c>
      <c r="C35" s="60" t="s">
        <v>938</v>
      </c>
      <c r="D35" s="66">
        <v>24</v>
      </c>
      <c r="E35" s="224">
        <v>7.2</v>
      </c>
      <c r="F35" s="224">
        <v>24</v>
      </c>
      <c r="G35" s="81">
        <f t="shared" si="5"/>
        <v>172.8</v>
      </c>
      <c r="H35" s="452">
        <f t="shared" si="2"/>
        <v>172.8</v>
      </c>
      <c r="I35" s="452"/>
      <c r="J35" s="452"/>
      <c r="K35" s="505">
        <f t="shared" si="6"/>
        <v>172.8</v>
      </c>
      <c r="L35" s="292"/>
    </row>
    <row r="36" spans="1:12" s="27" customFormat="1" ht="12.75" customHeight="1">
      <c r="A36" s="35">
        <v>231</v>
      </c>
      <c r="B36" s="110" t="s">
        <v>536</v>
      </c>
      <c r="C36" s="110" t="s">
        <v>110</v>
      </c>
      <c r="D36" s="66">
        <v>2</v>
      </c>
      <c r="E36" s="22">
        <v>60</v>
      </c>
      <c r="F36" s="224">
        <v>2</v>
      </c>
      <c r="G36" s="81">
        <f t="shared" si="5"/>
        <v>120</v>
      </c>
      <c r="H36" s="452">
        <f t="shared" si="2"/>
        <v>120</v>
      </c>
      <c r="I36" s="452"/>
      <c r="J36" s="452"/>
      <c r="K36" s="505">
        <f t="shared" si="6"/>
        <v>120</v>
      </c>
      <c r="L36" s="292"/>
    </row>
    <row r="37" spans="1:12" s="27" customFormat="1" ht="12.75" customHeight="1">
      <c r="A37" s="35">
        <v>231</v>
      </c>
      <c r="B37" s="110" t="s">
        <v>536</v>
      </c>
      <c r="C37" s="110" t="s">
        <v>111</v>
      </c>
      <c r="D37" s="66">
        <v>10</v>
      </c>
      <c r="E37" s="22">
        <v>26.4</v>
      </c>
      <c r="F37" s="224">
        <v>10</v>
      </c>
      <c r="G37" s="81">
        <f t="shared" si="5"/>
        <v>264</v>
      </c>
      <c r="H37" s="452">
        <f t="shared" si="2"/>
        <v>264</v>
      </c>
      <c r="I37" s="452"/>
      <c r="J37" s="452"/>
      <c r="K37" s="505">
        <f t="shared" si="6"/>
        <v>264</v>
      </c>
      <c r="L37" s="292"/>
    </row>
    <row r="38" spans="1:12" s="27" customFormat="1" ht="12.75" customHeight="1">
      <c r="A38" s="35">
        <v>231</v>
      </c>
      <c r="B38" s="110" t="s">
        <v>536</v>
      </c>
      <c r="C38" s="110" t="s">
        <v>112</v>
      </c>
      <c r="D38" s="66">
        <v>6</v>
      </c>
      <c r="E38" s="22">
        <v>42</v>
      </c>
      <c r="F38" s="224">
        <v>6</v>
      </c>
      <c r="G38" s="81">
        <f t="shared" si="5"/>
        <v>252</v>
      </c>
      <c r="H38" s="452">
        <f t="shared" si="2"/>
        <v>252</v>
      </c>
      <c r="I38" s="452"/>
      <c r="J38" s="452"/>
      <c r="K38" s="505">
        <f t="shared" si="6"/>
        <v>252</v>
      </c>
      <c r="L38" s="292"/>
    </row>
    <row r="39" spans="1:12" s="27" customFormat="1" ht="12.75" customHeight="1">
      <c r="A39" s="35">
        <v>231</v>
      </c>
      <c r="B39" s="110" t="s">
        <v>536</v>
      </c>
      <c r="C39" s="110" t="s">
        <v>113</v>
      </c>
      <c r="D39" s="66">
        <v>4</v>
      </c>
      <c r="E39" s="22">
        <v>48</v>
      </c>
      <c r="F39" s="224">
        <v>4</v>
      </c>
      <c r="G39" s="81">
        <f t="shared" si="5"/>
        <v>192</v>
      </c>
      <c r="H39" s="452">
        <f t="shared" si="2"/>
        <v>192</v>
      </c>
      <c r="I39" s="452"/>
      <c r="J39" s="452"/>
      <c r="K39" s="505">
        <f t="shared" si="6"/>
        <v>192</v>
      </c>
      <c r="L39" s="292"/>
    </row>
    <row r="40" spans="1:12" s="27" customFormat="1" ht="12.75" customHeight="1">
      <c r="A40" s="35">
        <v>231</v>
      </c>
      <c r="B40" s="110" t="s">
        <v>536</v>
      </c>
      <c r="C40" s="110" t="s">
        <v>114</v>
      </c>
      <c r="D40" s="66">
        <v>4</v>
      </c>
      <c r="E40" s="22">
        <v>54</v>
      </c>
      <c r="F40" s="224">
        <v>4</v>
      </c>
      <c r="G40" s="81">
        <f t="shared" si="5"/>
        <v>216</v>
      </c>
      <c r="H40" s="452">
        <f t="shared" si="2"/>
        <v>216</v>
      </c>
      <c r="I40" s="452"/>
      <c r="J40" s="452"/>
      <c r="K40" s="505">
        <f t="shared" si="6"/>
        <v>216</v>
      </c>
      <c r="L40" s="292"/>
    </row>
    <row r="41" spans="1:12" s="27" customFormat="1" ht="12.75" customHeight="1">
      <c r="A41" s="35">
        <v>231</v>
      </c>
      <c r="B41" s="110" t="s">
        <v>842</v>
      </c>
      <c r="C41" s="110" t="s">
        <v>115</v>
      </c>
      <c r="D41" s="66">
        <v>4</v>
      </c>
      <c r="E41" s="22">
        <v>18</v>
      </c>
      <c r="F41" s="224">
        <v>4</v>
      </c>
      <c r="G41" s="81">
        <f t="shared" si="5"/>
        <v>72</v>
      </c>
      <c r="H41" s="452">
        <f t="shared" si="2"/>
        <v>72</v>
      </c>
      <c r="I41" s="452"/>
      <c r="J41" s="452"/>
      <c r="K41" s="505">
        <f t="shared" si="6"/>
        <v>72</v>
      </c>
      <c r="L41" s="292"/>
    </row>
    <row r="42" spans="1:12" s="27" customFormat="1" ht="12.75" customHeight="1">
      <c r="A42" s="35">
        <v>231</v>
      </c>
      <c r="B42" s="168" t="s">
        <v>150</v>
      </c>
      <c r="C42" s="168" t="s">
        <v>119</v>
      </c>
      <c r="D42" s="66">
        <v>9</v>
      </c>
      <c r="E42" s="22">
        <v>4.8</v>
      </c>
      <c r="F42" s="224">
        <v>9</v>
      </c>
      <c r="G42" s="81">
        <f t="shared" si="5"/>
        <v>43.199999999999996</v>
      </c>
      <c r="H42" s="452">
        <f t="shared" si="2"/>
        <v>43.199999999999996</v>
      </c>
      <c r="I42" s="452"/>
      <c r="J42" s="452"/>
      <c r="K42" s="505">
        <f t="shared" si="6"/>
        <v>43.199999999999996</v>
      </c>
      <c r="L42" s="292"/>
    </row>
    <row r="43" spans="1:12" s="27" customFormat="1" ht="12.75" customHeight="1">
      <c r="A43" s="35">
        <v>231</v>
      </c>
      <c r="B43" s="168" t="s">
        <v>150</v>
      </c>
      <c r="C43" s="168" t="s">
        <v>120</v>
      </c>
      <c r="D43" s="66">
        <v>24</v>
      </c>
      <c r="E43" s="22">
        <v>7.2</v>
      </c>
      <c r="F43" s="224">
        <v>24</v>
      </c>
      <c r="G43" s="81">
        <f t="shared" si="5"/>
        <v>172.8</v>
      </c>
      <c r="H43" s="452">
        <f t="shared" si="2"/>
        <v>172.8</v>
      </c>
      <c r="I43" s="452"/>
      <c r="J43" s="452"/>
      <c r="K43" s="505">
        <f t="shared" si="6"/>
        <v>172.8</v>
      </c>
      <c r="L43" s="292"/>
    </row>
    <row r="44" spans="1:12" s="27" customFormat="1" ht="12.75" customHeight="1">
      <c r="A44" s="35">
        <v>231</v>
      </c>
      <c r="B44" s="110" t="s">
        <v>150</v>
      </c>
      <c r="C44" s="168" t="s">
        <v>121</v>
      </c>
      <c r="D44" s="66">
        <v>24</v>
      </c>
      <c r="E44" s="22">
        <v>7.2</v>
      </c>
      <c r="F44" s="224">
        <v>24</v>
      </c>
      <c r="G44" s="81">
        <f t="shared" si="5"/>
        <v>172.8</v>
      </c>
      <c r="H44" s="452">
        <f t="shared" si="2"/>
        <v>172.8</v>
      </c>
      <c r="I44" s="452"/>
      <c r="J44" s="452"/>
      <c r="K44" s="505">
        <f t="shared" si="6"/>
        <v>172.8</v>
      </c>
      <c r="L44" s="292"/>
    </row>
    <row r="45" spans="1:12" s="27" customFormat="1" ht="12.75" customHeight="1">
      <c r="A45" s="35">
        <v>231</v>
      </c>
      <c r="B45" s="110" t="s">
        <v>150</v>
      </c>
      <c r="C45" s="168" t="s">
        <v>122</v>
      </c>
      <c r="D45" s="66">
        <v>24</v>
      </c>
      <c r="E45" s="22">
        <v>7.2</v>
      </c>
      <c r="F45" s="224">
        <v>24</v>
      </c>
      <c r="G45" s="81">
        <f t="shared" si="5"/>
        <v>172.8</v>
      </c>
      <c r="H45" s="452">
        <f t="shared" si="2"/>
        <v>172.8</v>
      </c>
      <c r="I45" s="452"/>
      <c r="J45" s="452"/>
      <c r="K45" s="505">
        <f t="shared" si="6"/>
        <v>172.8</v>
      </c>
      <c r="L45" s="292"/>
    </row>
    <row r="46" spans="1:12" s="41" customFormat="1" ht="12.75" customHeight="1">
      <c r="A46" s="38" t="s">
        <v>956</v>
      </c>
      <c r="B46" s="39"/>
      <c r="C46" s="61"/>
      <c r="D46" s="463"/>
      <c r="E46" s="454"/>
      <c r="F46" s="519"/>
      <c r="G46" s="68">
        <f>SUM(G33:G45)</f>
        <v>2586.7200000000003</v>
      </c>
      <c r="H46" s="452"/>
      <c r="I46" s="452"/>
      <c r="J46" s="452"/>
      <c r="K46" s="173">
        <f>SUM(K33:K45)</f>
        <v>2586.7200000000003</v>
      </c>
      <c r="L46" s="292"/>
    </row>
    <row r="47" spans="1:12" s="27" customFormat="1" ht="12">
      <c r="A47" s="36">
        <v>233</v>
      </c>
      <c r="B47" s="37" t="s">
        <v>960</v>
      </c>
      <c r="C47" s="60" t="s">
        <v>253</v>
      </c>
      <c r="D47" s="66">
        <v>4</v>
      </c>
      <c r="E47" s="224">
        <v>30</v>
      </c>
      <c r="F47" s="224">
        <v>4</v>
      </c>
      <c r="G47" s="67">
        <f>+F47*E47</f>
        <v>120</v>
      </c>
      <c r="H47" s="452">
        <f t="shared" si="2"/>
        <v>120</v>
      </c>
      <c r="I47" s="452"/>
      <c r="J47" s="452"/>
      <c r="K47" s="505">
        <f>H47+I47+J47</f>
        <v>120</v>
      </c>
      <c r="L47" s="292"/>
    </row>
    <row r="48" spans="1:12" s="27" customFormat="1" ht="12">
      <c r="A48" s="36">
        <v>233</v>
      </c>
      <c r="B48" s="37" t="s">
        <v>960</v>
      </c>
      <c r="C48" s="60" t="s">
        <v>254</v>
      </c>
      <c r="D48" s="66">
        <v>4</v>
      </c>
      <c r="E48" s="224">
        <v>44.4</v>
      </c>
      <c r="F48" s="224">
        <v>4</v>
      </c>
      <c r="G48" s="67">
        <f>+F48*E48</f>
        <v>177.6</v>
      </c>
      <c r="H48" s="452">
        <f t="shared" si="2"/>
        <v>177.6</v>
      </c>
      <c r="I48" s="452"/>
      <c r="J48" s="452"/>
      <c r="K48" s="505">
        <f>H48+I48+J48</f>
        <v>177.6</v>
      </c>
      <c r="L48" s="292"/>
    </row>
    <row r="49" spans="1:12" s="27" customFormat="1" ht="12.75" customHeight="1">
      <c r="A49" s="36">
        <v>233</v>
      </c>
      <c r="B49" s="32" t="s">
        <v>960</v>
      </c>
      <c r="C49" s="119" t="s">
        <v>255</v>
      </c>
      <c r="D49" s="66">
        <v>4</v>
      </c>
      <c r="E49" s="237">
        <v>63.6</v>
      </c>
      <c r="F49" s="224">
        <v>4</v>
      </c>
      <c r="G49" s="67">
        <f>+F49*E49</f>
        <v>254.4</v>
      </c>
      <c r="H49" s="452">
        <f t="shared" si="2"/>
        <v>254.4</v>
      </c>
      <c r="I49" s="452"/>
      <c r="J49" s="452"/>
      <c r="K49" s="505">
        <f>H49+I49+J49</f>
        <v>254.4</v>
      </c>
      <c r="L49" s="292"/>
    </row>
    <row r="50" spans="1:12" s="27" customFormat="1" ht="12.75" customHeight="1">
      <c r="A50" s="36">
        <v>233</v>
      </c>
      <c r="B50" s="32" t="s">
        <v>960</v>
      </c>
      <c r="C50" s="119" t="s">
        <v>256</v>
      </c>
      <c r="D50" s="66">
        <v>4</v>
      </c>
      <c r="E50" s="237">
        <v>60</v>
      </c>
      <c r="F50" s="224">
        <v>4</v>
      </c>
      <c r="G50" s="67">
        <f>+F50*E50</f>
        <v>240</v>
      </c>
      <c r="H50" s="452">
        <f t="shared" si="2"/>
        <v>240</v>
      </c>
      <c r="I50" s="452"/>
      <c r="J50" s="452"/>
      <c r="K50" s="505">
        <f>H50+I50+J50</f>
        <v>240</v>
      </c>
      <c r="L50" s="292"/>
    </row>
    <row r="51" spans="1:12" s="42" customFormat="1" ht="12.75" customHeight="1">
      <c r="A51" s="38" t="s">
        <v>257</v>
      </c>
      <c r="B51" s="39"/>
      <c r="C51" s="61"/>
      <c r="D51" s="66"/>
      <c r="E51" s="454"/>
      <c r="F51" s="224"/>
      <c r="G51" s="68">
        <f>SUM(G47:G50)</f>
        <v>792</v>
      </c>
      <c r="H51" s="452"/>
      <c r="I51" s="452"/>
      <c r="J51" s="452"/>
      <c r="K51" s="173">
        <f>SUM(K47:K50)</f>
        <v>792</v>
      </c>
      <c r="L51" s="292"/>
    </row>
    <row r="52" spans="1:12" s="42" customFormat="1" ht="24" customHeight="1">
      <c r="A52" s="36">
        <v>234</v>
      </c>
      <c r="B52" s="37" t="s">
        <v>937</v>
      </c>
      <c r="C52" s="60" t="s">
        <v>843</v>
      </c>
      <c r="D52" s="66">
        <v>80</v>
      </c>
      <c r="E52" s="242">
        <v>6</v>
      </c>
      <c r="F52" s="224">
        <v>80</v>
      </c>
      <c r="G52" s="81">
        <f>SUM(E52*F52)</f>
        <v>480</v>
      </c>
      <c r="H52" s="452">
        <f t="shared" si="2"/>
        <v>480</v>
      </c>
      <c r="I52" s="452"/>
      <c r="J52" s="452"/>
      <c r="K52" s="505">
        <f>H52+I52+J52</f>
        <v>480</v>
      </c>
      <c r="L52" s="292"/>
    </row>
    <row r="53" spans="1:12" s="42" customFormat="1" ht="12.75" customHeight="1">
      <c r="A53" s="38" t="s">
        <v>346</v>
      </c>
      <c r="B53" s="39"/>
      <c r="C53" s="61"/>
      <c r="D53" s="66"/>
      <c r="E53" s="454"/>
      <c r="F53" s="224"/>
      <c r="G53" s="68">
        <f>SUM(G52)</f>
        <v>480</v>
      </c>
      <c r="H53" s="452"/>
      <c r="I53" s="452"/>
      <c r="J53" s="452"/>
      <c r="K53" s="173">
        <f>SUM(K52)</f>
        <v>480</v>
      </c>
      <c r="L53" s="292"/>
    </row>
    <row r="54" spans="1:14" s="42" customFormat="1" ht="12.75" customHeight="1">
      <c r="A54" s="36">
        <v>235</v>
      </c>
      <c r="B54" s="37"/>
      <c r="C54" s="60" t="s">
        <v>844</v>
      </c>
      <c r="D54" s="66">
        <v>1</v>
      </c>
      <c r="E54" s="242">
        <v>432</v>
      </c>
      <c r="F54" s="224">
        <v>1</v>
      </c>
      <c r="G54" s="81">
        <f>+E54*F54</f>
        <v>432</v>
      </c>
      <c r="H54" s="452">
        <f t="shared" si="2"/>
        <v>432</v>
      </c>
      <c r="I54" s="452"/>
      <c r="J54" s="452"/>
      <c r="K54" s="505">
        <f>H54+I54+J54</f>
        <v>432</v>
      </c>
      <c r="L54" s="292"/>
      <c r="M54" s="199"/>
      <c r="N54" s="199"/>
    </row>
    <row r="55" spans="1:14" s="42" customFormat="1" ht="12.75" customHeight="1">
      <c r="A55" s="36">
        <v>235</v>
      </c>
      <c r="B55" s="37"/>
      <c r="C55" s="60" t="s">
        <v>152</v>
      </c>
      <c r="D55" s="66">
        <v>1</v>
      </c>
      <c r="E55" s="242">
        <v>720</v>
      </c>
      <c r="F55" s="224">
        <v>1</v>
      </c>
      <c r="G55" s="81">
        <f>+E55*F55</f>
        <v>720</v>
      </c>
      <c r="H55" s="452">
        <f t="shared" si="2"/>
        <v>720</v>
      </c>
      <c r="I55" s="452"/>
      <c r="J55" s="452"/>
      <c r="K55" s="505">
        <f>H55+I55+J55</f>
        <v>720</v>
      </c>
      <c r="L55" s="292"/>
      <c r="M55" s="199"/>
      <c r="N55" s="199"/>
    </row>
    <row r="56" spans="1:12" s="41" customFormat="1" ht="12.75" customHeight="1">
      <c r="A56" s="38" t="s">
        <v>557</v>
      </c>
      <c r="B56" s="39"/>
      <c r="C56" s="61"/>
      <c r="D56" s="66"/>
      <c r="E56" s="454"/>
      <c r="F56" s="224"/>
      <c r="G56" s="68">
        <f>SUM(G54:G55)</f>
        <v>1152</v>
      </c>
      <c r="H56" s="452"/>
      <c r="I56" s="452"/>
      <c r="J56" s="452"/>
      <c r="K56" s="173">
        <f>SUM(K54:K55)</f>
        <v>1152</v>
      </c>
      <c r="L56" s="292"/>
    </row>
    <row r="57" spans="1:12" s="41" customFormat="1" ht="12.75" customHeight="1">
      <c r="A57" s="38">
        <v>244</v>
      </c>
      <c r="B57" s="37" t="s">
        <v>937</v>
      </c>
      <c r="C57" s="60" t="s">
        <v>845</v>
      </c>
      <c r="D57" s="66">
        <v>16</v>
      </c>
      <c r="E57" s="242">
        <v>960</v>
      </c>
      <c r="F57" s="224">
        <v>16</v>
      </c>
      <c r="G57" s="81">
        <f>SUM(E57*F57)</f>
        <v>15360</v>
      </c>
      <c r="H57" s="452">
        <f t="shared" si="2"/>
        <v>15360</v>
      </c>
      <c r="I57" s="452"/>
      <c r="J57" s="452"/>
      <c r="K57" s="505">
        <f>H57+I57+J57</f>
        <v>15360</v>
      </c>
      <c r="L57" s="292"/>
    </row>
    <row r="58" spans="1:12" s="41" customFormat="1" ht="12.75" customHeight="1">
      <c r="A58" s="38" t="s">
        <v>575</v>
      </c>
      <c r="B58" s="39"/>
      <c r="C58" s="61"/>
      <c r="D58" s="66"/>
      <c r="E58" s="242">
        <v>0</v>
      </c>
      <c r="F58" s="224"/>
      <c r="G58" s="68">
        <f>SUM(G57)</f>
        <v>15360</v>
      </c>
      <c r="H58" s="452"/>
      <c r="I58" s="452"/>
      <c r="J58" s="452"/>
      <c r="K58" s="173">
        <f>SUM(K57)</f>
        <v>15360</v>
      </c>
      <c r="L58" s="292"/>
    </row>
    <row r="59" spans="1:12" s="27" customFormat="1" ht="12.75" customHeight="1">
      <c r="A59" s="36">
        <v>256</v>
      </c>
      <c r="B59" s="293">
        <v>4990</v>
      </c>
      <c r="C59" s="60" t="s">
        <v>962</v>
      </c>
      <c r="D59" s="66">
        <v>48000</v>
      </c>
      <c r="E59" s="224">
        <v>3.6</v>
      </c>
      <c r="F59" s="224">
        <v>48000</v>
      </c>
      <c r="G59" s="67">
        <f>SUM(E59*F59)</f>
        <v>172800</v>
      </c>
      <c r="H59" s="452">
        <f t="shared" si="2"/>
        <v>172800</v>
      </c>
      <c r="I59" s="452"/>
      <c r="J59" s="452"/>
      <c r="K59" s="505">
        <f>H59+I59+J59</f>
        <v>172800</v>
      </c>
      <c r="L59" s="292"/>
    </row>
    <row r="60" spans="1:12" s="43" customFormat="1" ht="12.75" customHeight="1">
      <c r="A60" s="36">
        <v>256</v>
      </c>
      <c r="B60" s="30">
        <v>13</v>
      </c>
      <c r="C60" s="60" t="s">
        <v>952</v>
      </c>
      <c r="D60" s="66">
        <v>60</v>
      </c>
      <c r="E60" s="224">
        <v>12</v>
      </c>
      <c r="F60" s="224">
        <v>60</v>
      </c>
      <c r="G60" s="67">
        <f>SUM(E60*F60)</f>
        <v>720</v>
      </c>
      <c r="H60" s="452">
        <f t="shared" si="2"/>
        <v>720</v>
      </c>
      <c r="I60" s="452"/>
      <c r="J60" s="452"/>
      <c r="K60" s="505">
        <f>H60+I60+J60</f>
        <v>720</v>
      </c>
      <c r="L60" s="292"/>
    </row>
    <row r="61" spans="1:12" s="43" customFormat="1" ht="12.75" customHeight="1">
      <c r="A61" s="36">
        <v>256</v>
      </c>
      <c r="B61" s="29" t="s">
        <v>937</v>
      </c>
      <c r="C61" s="60" t="s">
        <v>846</v>
      </c>
      <c r="D61" s="66">
        <v>12</v>
      </c>
      <c r="E61" s="224">
        <v>1000</v>
      </c>
      <c r="F61" s="224">
        <v>12</v>
      </c>
      <c r="G61" s="67">
        <f>SUM(E61*F61)</f>
        <v>12000</v>
      </c>
      <c r="H61" s="452">
        <f t="shared" si="2"/>
        <v>12000</v>
      </c>
      <c r="I61" s="452"/>
      <c r="J61" s="452"/>
      <c r="K61" s="505">
        <f>H61+I61+J61</f>
        <v>12000</v>
      </c>
      <c r="L61" s="292"/>
    </row>
    <row r="62" spans="1:12" s="44" customFormat="1" ht="12.75" customHeight="1">
      <c r="A62" s="38" t="s">
        <v>957</v>
      </c>
      <c r="B62" s="39"/>
      <c r="C62" s="61"/>
      <c r="D62" s="66"/>
      <c r="E62" s="454"/>
      <c r="F62" s="224"/>
      <c r="G62" s="68">
        <f>SUM(G59:G61)</f>
        <v>185520</v>
      </c>
      <c r="H62" s="452"/>
      <c r="I62" s="452"/>
      <c r="J62" s="452"/>
      <c r="K62" s="173">
        <f>SUM(K59:K61)</f>
        <v>185520</v>
      </c>
      <c r="L62" s="292"/>
    </row>
    <row r="63" spans="1:12" s="44" customFormat="1" ht="12.75" customHeight="1">
      <c r="A63" s="36">
        <v>272</v>
      </c>
      <c r="B63" s="37" t="s">
        <v>937</v>
      </c>
      <c r="C63" s="60" t="s">
        <v>847</v>
      </c>
      <c r="D63" s="66">
        <v>4800</v>
      </c>
      <c r="E63" s="242">
        <v>0.6</v>
      </c>
      <c r="F63" s="224">
        <v>4800</v>
      </c>
      <c r="G63" s="81">
        <f>SUM(E63*F63)</f>
        <v>2880</v>
      </c>
      <c r="H63" s="452">
        <f t="shared" si="2"/>
        <v>2880</v>
      </c>
      <c r="I63" s="452"/>
      <c r="J63" s="452"/>
      <c r="K63" s="505">
        <f>H63+I63+J63</f>
        <v>2880</v>
      </c>
      <c r="L63" s="292"/>
    </row>
    <row r="64" spans="1:12" s="44" customFormat="1" ht="12.75" customHeight="1">
      <c r="A64" s="38" t="s">
        <v>848</v>
      </c>
      <c r="B64" s="39"/>
      <c r="C64" s="61"/>
      <c r="D64" s="66"/>
      <c r="E64" s="454"/>
      <c r="F64" s="224"/>
      <c r="G64" s="68">
        <f>SUM(G63)</f>
        <v>2880</v>
      </c>
      <c r="H64" s="452"/>
      <c r="I64" s="452"/>
      <c r="J64" s="452"/>
      <c r="K64" s="173">
        <f>SUM(K63)</f>
        <v>2880</v>
      </c>
      <c r="L64" s="292"/>
    </row>
    <row r="65" spans="1:12" s="44" customFormat="1" ht="12.75" customHeight="1">
      <c r="A65" s="16">
        <v>275</v>
      </c>
      <c r="B65" s="24" t="s">
        <v>153</v>
      </c>
      <c r="C65" s="816" t="s">
        <v>849</v>
      </c>
      <c r="D65" s="818">
        <v>24</v>
      </c>
      <c r="E65" s="819">
        <v>84</v>
      </c>
      <c r="F65" s="819">
        <v>24</v>
      </c>
      <c r="G65" s="819">
        <f>SUM(E65*F65)</f>
        <v>2016</v>
      </c>
      <c r="H65" s="452">
        <f t="shared" si="2"/>
        <v>2016</v>
      </c>
      <c r="I65" s="452"/>
      <c r="J65" s="452"/>
      <c r="K65" s="505">
        <f>H65+I65+J65</f>
        <v>2016</v>
      </c>
      <c r="L65" s="292"/>
    </row>
    <row r="66" spans="1:12" s="44" customFormat="1" ht="12.75" customHeight="1">
      <c r="A66" s="16">
        <v>275</v>
      </c>
      <c r="B66" s="24" t="s">
        <v>153</v>
      </c>
      <c r="C66" s="816" t="s">
        <v>850</v>
      </c>
      <c r="D66" s="818">
        <v>10</v>
      </c>
      <c r="E66" s="819">
        <v>60</v>
      </c>
      <c r="F66" s="819">
        <v>10</v>
      </c>
      <c r="G66" s="819">
        <f>SUM(E66*F66)</f>
        <v>600</v>
      </c>
      <c r="H66" s="452">
        <f aca="true" t="shared" si="7" ref="H66:H120">G66</f>
        <v>600</v>
      </c>
      <c r="I66" s="452"/>
      <c r="J66" s="452"/>
      <c r="K66" s="505">
        <f>H66+I66+J66</f>
        <v>600</v>
      </c>
      <c r="L66" s="292"/>
    </row>
    <row r="67" spans="1:12" s="44" customFormat="1" ht="12.75" customHeight="1">
      <c r="A67" s="16">
        <v>275</v>
      </c>
      <c r="B67" s="24" t="s">
        <v>153</v>
      </c>
      <c r="C67" s="816" t="s">
        <v>851</v>
      </c>
      <c r="D67" s="818">
        <v>20</v>
      </c>
      <c r="E67" s="819">
        <v>36</v>
      </c>
      <c r="F67" s="819">
        <v>20</v>
      </c>
      <c r="G67" s="819">
        <f>SUM(E67*F67)</f>
        <v>720</v>
      </c>
      <c r="H67" s="452">
        <f t="shared" si="7"/>
        <v>720</v>
      </c>
      <c r="I67" s="452"/>
      <c r="J67" s="452"/>
      <c r="K67" s="505">
        <f>H67+I67+J67</f>
        <v>720</v>
      </c>
      <c r="L67" s="292"/>
    </row>
    <row r="68" spans="1:12" s="44" customFormat="1" ht="12.75" customHeight="1">
      <c r="A68" s="38" t="s">
        <v>459</v>
      </c>
      <c r="B68" s="39"/>
      <c r="C68" s="61"/>
      <c r="D68" s="66"/>
      <c r="E68" s="454"/>
      <c r="F68" s="224"/>
      <c r="G68" s="68">
        <f>SUM(G65:G67)</f>
        <v>3336</v>
      </c>
      <c r="H68" s="452"/>
      <c r="I68" s="452"/>
      <c r="J68" s="452"/>
      <c r="K68" s="173">
        <f>SUM(K65:K67)</f>
        <v>3336</v>
      </c>
      <c r="L68" s="292"/>
    </row>
    <row r="69" spans="1:12" s="44" customFormat="1" ht="24">
      <c r="A69" s="36">
        <v>291</v>
      </c>
      <c r="B69" s="37" t="s">
        <v>946</v>
      </c>
      <c r="C69" s="60" t="s">
        <v>852</v>
      </c>
      <c r="D69" s="66">
        <v>28</v>
      </c>
      <c r="E69" s="242">
        <v>96</v>
      </c>
      <c r="F69" s="224">
        <v>28</v>
      </c>
      <c r="G69" s="81">
        <f>SUM(E69*F69)</f>
        <v>2688</v>
      </c>
      <c r="H69" s="452">
        <f t="shared" si="7"/>
        <v>2688</v>
      </c>
      <c r="I69" s="452"/>
      <c r="J69" s="452"/>
      <c r="K69" s="505">
        <f>H69+I69+J69</f>
        <v>2688</v>
      </c>
      <c r="L69" s="292"/>
    </row>
    <row r="70" spans="1:12" s="44" customFormat="1" ht="12" customHeight="1">
      <c r="A70" s="38" t="s">
        <v>368</v>
      </c>
      <c r="B70" s="39"/>
      <c r="C70" s="61"/>
      <c r="D70" s="66"/>
      <c r="E70" s="454"/>
      <c r="F70" s="224"/>
      <c r="G70" s="68">
        <f>SUM(G69)</f>
        <v>2688</v>
      </c>
      <c r="H70" s="452"/>
      <c r="I70" s="452"/>
      <c r="J70" s="452"/>
      <c r="K70" s="173">
        <f>SUM(K69)</f>
        <v>2688</v>
      </c>
      <c r="L70" s="292"/>
    </row>
    <row r="71" spans="1:12" s="27" customFormat="1" ht="12">
      <c r="A71" s="35">
        <v>292</v>
      </c>
      <c r="B71" s="24" t="s">
        <v>153</v>
      </c>
      <c r="C71" s="21" t="s">
        <v>261</v>
      </c>
      <c r="D71" s="66">
        <v>13</v>
      </c>
      <c r="E71" s="22">
        <v>36</v>
      </c>
      <c r="F71" s="224">
        <v>13</v>
      </c>
      <c r="G71" s="67">
        <f aca="true" t="shared" si="8" ref="G71:G102">SUM(E71*F71)</f>
        <v>468</v>
      </c>
      <c r="H71" s="452">
        <f t="shared" si="7"/>
        <v>468</v>
      </c>
      <c r="I71" s="452"/>
      <c r="J71" s="452"/>
      <c r="K71" s="505">
        <f aca="true" t="shared" si="9" ref="K71:K125">H71+I71+J71</f>
        <v>468</v>
      </c>
      <c r="L71" s="292"/>
    </row>
    <row r="72" spans="1:12" s="27" customFormat="1" ht="12">
      <c r="A72" s="35">
        <v>292</v>
      </c>
      <c r="B72" s="24" t="s">
        <v>153</v>
      </c>
      <c r="C72" s="21" t="s">
        <v>983</v>
      </c>
      <c r="D72" s="66">
        <v>13</v>
      </c>
      <c r="E72" s="22">
        <v>30</v>
      </c>
      <c r="F72" s="224">
        <v>13</v>
      </c>
      <c r="G72" s="67">
        <f t="shared" si="8"/>
        <v>390</v>
      </c>
      <c r="H72" s="452">
        <f t="shared" si="7"/>
        <v>390</v>
      </c>
      <c r="I72" s="452"/>
      <c r="J72" s="452"/>
      <c r="K72" s="505">
        <f t="shared" si="9"/>
        <v>390</v>
      </c>
      <c r="L72" s="292"/>
    </row>
    <row r="73" spans="1:12" s="27" customFormat="1" ht="12">
      <c r="A73" s="35">
        <v>292</v>
      </c>
      <c r="B73" s="24" t="s">
        <v>153</v>
      </c>
      <c r="C73" s="21" t="s">
        <v>262</v>
      </c>
      <c r="D73" s="66">
        <v>36</v>
      </c>
      <c r="E73" s="22">
        <v>2.4</v>
      </c>
      <c r="F73" s="224">
        <v>36</v>
      </c>
      <c r="G73" s="67">
        <f t="shared" si="8"/>
        <v>86.39999999999999</v>
      </c>
      <c r="H73" s="452">
        <f t="shared" si="7"/>
        <v>86.39999999999999</v>
      </c>
      <c r="I73" s="452"/>
      <c r="J73" s="452"/>
      <c r="K73" s="505">
        <f t="shared" si="9"/>
        <v>86.39999999999999</v>
      </c>
      <c r="L73" s="292"/>
    </row>
    <row r="74" spans="1:12" s="27" customFormat="1" ht="12.75" customHeight="1">
      <c r="A74" s="35">
        <v>292</v>
      </c>
      <c r="B74" s="24" t="s">
        <v>153</v>
      </c>
      <c r="C74" s="21" t="s">
        <v>263</v>
      </c>
      <c r="D74" s="66">
        <v>4</v>
      </c>
      <c r="E74" s="22">
        <v>18</v>
      </c>
      <c r="F74" s="224">
        <v>4</v>
      </c>
      <c r="G74" s="67">
        <f t="shared" si="8"/>
        <v>72</v>
      </c>
      <c r="H74" s="452">
        <f t="shared" si="7"/>
        <v>72</v>
      </c>
      <c r="I74" s="452"/>
      <c r="J74" s="452"/>
      <c r="K74" s="505">
        <f t="shared" si="9"/>
        <v>72</v>
      </c>
      <c r="L74" s="292"/>
    </row>
    <row r="75" spans="1:12" s="27" customFormat="1" ht="24">
      <c r="A75" s="35">
        <v>292</v>
      </c>
      <c r="B75" s="24" t="s">
        <v>153</v>
      </c>
      <c r="C75" s="21" t="s">
        <v>264</v>
      </c>
      <c r="D75" s="66">
        <v>10</v>
      </c>
      <c r="E75" s="22">
        <v>6</v>
      </c>
      <c r="F75" s="224">
        <v>10</v>
      </c>
      <c r="G75" s="67">
        <f t="shared" si="8"/>
        <v>60</v>
      </c>
      <c r="H75" s="452">
        <f t="shared" si="7"/>
        <v>60</v>
      </c>
      <c r="I75" s="452"/>
      <c r="J75" s="452"/>
      <c r="K75" s="505">
        <f t="shared" si="9"/>
        <v>60</v>
      </c>
      <c r="L75" s="292"/>
    </row>
    <row r="76" spans="1:12" s="27" customFormat="1" ht="12">
      <c r="A76" s="35">
        <v>292</v>
      </c>
      <c r="B76" s="24" t="s">
        <v>159</v>
      </c>
      <c r="C76" s="21" t="s">
        <v>269</v>
      </c>
      <c r="D76" s="66">
        <v>6</v>
      </c>
      <c r="E76" s="22">
        <v>12</v>
      </c>
      <c r="F76" s="224">
        <v>6</v>
      </c>
      <c r="G76" s="67">
        <f t="shared" si="8"/>
        <v>72</v>
      </c>
      <c r="H76" s="452">
        <f t="shared" si="7"/>
        <v>72</v>
      </c>
      <c r="I76" s="452"/>
      <c r="J76" s="452"/>
      <c r="K76" s="505">
        <f t="shared" si="9"/>
        <v>72</v>
      </c>
      <c r="L76" s="292"/>
    </row>
    <row r="77" spans="1:12" s="27" customFormat="1" ht="12">
      <c r="A77" s="35">
        <v>292</v>
      </c>
      <c r="B77" s="24" t="s">
        <v>159</v>
      </c>
      <c r="C77" s="21" t="s">
        <v>270</v>
      </c>
      <c r="D77" s="66">
        <v>6</v>
      </c>
      <c r="E77" s="22">
        <v>14.4</v>
      </c>
      <c r="F77" s="224">
        <v>6</v>
      </c>
      <c r="G77" s="67">
        <f t="shared" si="8"/>
        <v>86.4</v>
      </c>
      <c r="H77" s="452">
        <f t="shared" si="7"/>
        <v>86.4</v>
      </c>
      <c r="I77" s="452"/>
      <c r="J77" s="452"/>
      <c r="K77" s="505">
        <f t="shared" si="9"/>
        <v>86.4</v>
      </c>
      <c r="L77" s="292"/>
    </row>
    <row r="78" spans="1:12" s="27" customFormat="1" ht="12">
      <c r="A78" s="35">
        <v>292</v>
      </c>
      <c r="B78" s="24" t="s">
        <v>159</v>
      </c>
      <c r="C78" s="21" t="s">
        <v>271</v>
      </c>
      <c r="D78" s="66">
        <v>6</v>
      </c>
      <c r="E78" s="22">
        <v>18</v>
      </c>
      <c r="F78" s="224">
        <v>6</v>
      </c>
      <c r="G78" s="67">
        <f t="shared" si="8"/>
        <v>108</v>
      </c>
      <c r="H78" s="452">
        <f t="shared" si="7"/>
        <v>108</v>
      </c>
      <c r="I78" s="452"/>
      <c r="J78" s="452"/>
      <c r="K78" s="505">
        <f t="shared" si="9"/>
        <v>108</v>
      </c>
      <c r="L78" s="292"/>
    </row>
    <row r="79" spans="1:12" s="27" customFormat="1" ht="24">
      <c r="A79" s="35">
        <v>292</v>
      </c>
      <c r="B79" s="24" t="s">
        <v>272</v>
      </c>
      <c r="C79" s="21" t="s">
        <v>273</v>
      </c>
      <c r="D79" s="66">
        <v>16</v>
      </c>
      <c r="E79" s="22">
        <v>18</v>
      </c>
      <c r="F79" s="224">
        <v>16</v>
      </c>
      <c r="G79" s="67">
        <f t="shared" si="8"/>
        <v>288</v>
      </c>
      <c r="H79" s="452">
        <f t="shared" si="7"/>
        <v>288</v>
      </c>
      <c r="I79" s="452"/>
      <c r="J79" s="452"/>
      <c r="K79" s="505">
        <f t="shared" si="9"/>
        <v>288</v>
      </c>
      <c r="L79" s="292"/>
    </row>
    <row r="80" spans="1:12" s="27" customFormat="1" ht="27" customHeight="1">
      <c r="A80" s="35">
        <v>292</v>
      </c>
      <c r="B80" s="24" t="s">
        <v>153</v>
      </c>
      <c r="C80" s="21" t="s">
        <v>984</v>
      </c>
      <c r="D80" s="66">
        <v>50</v>
      </c>
      <c r="E80" s="22">
        <v>6</v>
      </c>
      <c r="F80" s="224">
        <v>50</v>
      </c>
      <c r="G80" s="67">
        <f t="shared" si="8"/>
        <v>300</v>
      </c>
      <c r="H80" s="452">
        <f t="shared" si="7"/>
        <v>300</v>
      </c>
      <c r="I80" s="452"/>
      <c r="J80" s="452"/>
      <c r="K80" s="505">
        <f t="shared" si="9"/>
        <v>300</v>
      </c>
      <c r="L80" s="292"/>
    </row>
    <row r="81" spans="1:12" s="27" customFormat="1" ht="15.75" customHeight="1">
      <c r="A81" s="35">
        <v>292</v>
      </c>
      <c r="B81" s="24" t="s">
        <v>274</v>
      </c>
      <c r="C81" s="21" t="s">
        <v>1050</v>
      </c>
      <c r="D81" s="66">
        <v>4</v>
      </c>
      <c r="E81" s="22">
        <v>50.4</v>
      </c>
      <c r="F81" s="224">
        <v>4</v>
      </c>
      <c r="G81" s="67">
        <f t="shared" si="8"/>
        <v>201.6</v>
      </c>
      <c r="H81" s="452">
        <f t="shared" si="7"/>
        <v>201.6</v>
      </c>
      <c r="I81" s="452"/>
      <c r="J81" s="452"/>
      <c r="K81" s="505">
        <f t="shared" si="9"/>
        <v>201.6</v>
      </c>
      <c r="L81" s="292"/>
    </row>
    <row r="82" spans="1:12" s="27" customFormat="1" ht="15.75" customHeight="1">
      <c r="A82" s="35">
        <v>292</v>
      </c>
      <c r="B82" s="24" t="s">
        <v>274</v>
      </c>
      <c r="C82" s="21" t="s">
        <v>1051</v>
      </c>
      <c r="D82" s="66">
        <v>4</v>
      </c>
      <c r="E82" s="22">
        <v>50.4</v>
      </c>
      <c r="F82" s="224">
        <v>4</v>
      </c>
      <c r="G82" s="67">
        <f t="shared" si="8"/>
        <v>201.6</v>
      </c>
      <c r="H82" s="452">
        <f t="shared" si="7"/>
        <v>201.6</v>
      </c>
      <c r="I82" s="452"/>
      <c r="J82" s="452"/>
      <c r="K82" s="505">
        <f t="shared" si="9"/>
        <v>201.6</v>
      </c>
      <c r="L82" s="292"/>
    </row>
    <row r="83" spans="1:12" s="27" customFormat="1" ht="15" customHeight="1">
      <c r="A83" s="35">
        <v>292</v>
      </c>
      <c r="B83" s="24" t="s">
        <v>274</v>
      </c>
      <c r="C83" s="21" t="s">
        <v>78</v>
      </c>
      <c r="D83" s="66">
        <v>4</v>
      </c>
      <c r="E83" s="22">
        <v>50.4</v>
      </c>
      <c r="F83" s="224">
        <v>4</v>
      </c>
      <c r="G83" s="67">
        <f t="shared" si="8"/>
        <v>201.6</v>
      </c>
      <c r="H83" s="452">
        <f t="shared" si="7"/>
        <v>201.6</v>
      </c>
      <c r="I83" s="452"/>
      <c r="J83" s="452"/>
      <c r="K83" s="505">
        <f t="shared" si="9"/>
        <v>201.6</v>
      </c>
      <c r="L83" s="292"/>
    </row>
    <row r="84" spans="1:12" s="27" customFormat="1" ht="16.5" customHeight="1">
      <c r="A84" s="35">
        <v>292</v>
      </c>
      <c r="B84" s="24" t="s">
        <v>274</v>
      </c>
      <c r="C84" s="21" t="s">
        <v>275</v>
      </c>
      <c r="D84" s="66">
        <v>4</v>
      </c>
      <c r="E84" s="22">
        <v>50.4</v>
      </c>
      <c r="F84" s="224">
        <v>4</v>
      </c>
      <c r="G84" s="67">
        <f t="shared" si="8"/>
        <v>201.6</v>
      </c>
      <c r="H84" s="452">
        <f t="shared" si="7"/>
        <v>201.6</v>
      </c>
      <c r="I84" s="452"/>
      <c r="J84" s="452"/>
      <c r="K84" s="505">
        <f t="shared" si="9"/>
        <v>201.6</v>
      </c>
      <c r="L84" s="292"/>
    </row>
    <row r="85" spans="1:12" s="27" customFormat="1" ht="12.75" customHeight="1">
      <c r="A85" s="35">
        <v>292</v>
      </c>
      <c r="B85" s="24" t="s">
        <v>276</v>
      </c>
      <c r="C85" s="21" t="s">
        <v>985</v>
      </c>
      <c r="D85" s="66">
        <v>6</v>
      </c>
      <c r="E85" s="22">
        <v>9.6</v>
      </c>
      <c r="F85" s="224">
        <v>6</v>
      </c>
      <c r="G85" s="67">
        <f t="shared" si="8"/>
        <v>57.599999999999994</v>
      </c>
      <c r="H85" s="452">
        <f t="shared" si="7"/>
        <v>57.599999999999994</v>
      </c>
      <c r="I85" s="452"/>
      <c r="J85" s="452"/>
      <c r="K85" s="505">
        <f t="shared" si="9"/>
        <v>57.599999999999994</v>
      </c>
      <c r="L85" s="292"/>
    </row>
    <row r="86" spans="1:12" s="27" customFormat="1" ht="12.75" customHeight="1">
      <c r="A86" s="35">
        <v>292</v>
      </c>
      <c r="B86" s="24" t="s">
        <v>276</v>
      </c>
      <c r="C86" s="21" t="s">
        <v>986</v>
      </c>
      <c r="D86" s="66">
        <v>6</v>
      </c>
      <c r="E86" s="22">
        <v>3</v>
      </c>
      <c r="F86" s="224">
        <v>6</v>
      </c>
      <c r="G86" s="67">
        <f t="shared" si="8"/>
        <v>18</v>
      </c>
      <c r="H86" s="452">
        <f t="shared" si="7"/>
        <v>18</v>
      </c>
      <c r="I86" s="452"/>
      <c r="J86" s="452"/>
      <c r="K86" s="505">
        <f t="shared" si="9"/>
        <v>18</v>
      </c>
      <c r="L86" s="292"/>
    </row>
    <row r="87" spans="1:12" s="27" customFormat="1" ht="12.75" customHeight="1">
      <c r="A87" s="35">
        <v>292</v>
      </c>
      <c r="B87" s="24" t="s">
        <v>276</v>
      </c>
      <c r="C87" s="21" t="s">
        <v>987</v>
      </c>
      <c r="D87" s="66">
        <v>6</v>
      </c>
      <c r="E87" s="22">
        <v>6</v>
      </c>
      <c r="F87" s="224">
        <v>6</v>
      </c>
      <c r="G87" s="67">
        <f t="shared" si="8"/>
        <v>36</v>
      </c>
      <c r="H87" s="452">
        <f t="shared" si="7"/>
        <v>36</v>
      </c>
      <c r="I87" s="452"/>
      <c r="J87" s="452"/>
      <c r="K87" s="505">
        <f t="shared" si="9"/>
        <v>36</v>
      </c>
      <c r="L87" s="292"/>
    </row>
    <row r="88" spans="1:12" s="27" customFormat="1" ht="12.75" customHeight="1">
      <c r="A88" s="35">
        <v>292</v>
      </c>
      <c r="B88" s="24" t="s">
        <v>274</v>
      </c>
      <c r="C88" s="21" t="s">
        <v>853</v>
      </c>
      <c r="D88" s="66">
        <v>6</v>
      </c>
      <c r="E88" s="22">
        <v>6</v>
      </c>
      <c r="F88" s="224">
        <v>6</v>
      </c>
      <c r="G88" s="67">
        <f t="shared" si="8"/>
        <v>36</v>
      </c>
      <c r="H88" s="452">
        <f t="shared" si="7"/>
        <v>36</v>
      </c>
      <c r="I88" s="452"/>
      <c r="J88" s="452"/>
      <c r="K88" s="505">
        <f t="shared" si="9"/>
        <v>36</v>
      </c>
      <c r="L88" s="292"/>
    </row>
    <row r="89" spans="1:12" s="27" customFormat="1" ht="12.75" customHeight="1">
      <c r="A89" s="35">
        <v>292</v>
      </c>
      <c r="B89" s="24" t="s">
        <v>276</v>
      </c>
      <c r="C89" s="21" t="s">
        <v>989</v>
      </c>
      <c r="D89" s="66">
        <v>6</v>
      </c>
      <c r="E89" s="22">
        <v>1.44</v>
      </c>
      <c r="F89" s="224">
        <v>6</v>
      </c>
      <c r="G89" s="67">
        <f t="shared" si="8"/>
        <v>8.64</v>
      </c>
      <c r="H89" s="452">
        <f t="shared" si="7"/>
        <v>8.64</v>
      </c>
      <c r="I89" s="452"/>
      <c r="J89" s="452"/>
      <c r="K89" s="505">
        <f t="shared" si="9"/>
        <v>8.64</v>
      </c>
      <c r="L89" s="292"/>
    </row>
    <row r="90" spans="1:12" s="27" customFormat="1" ht="12.75" customHeight="1">
      <c r="A90" s="35">
        <v>292</v>
      </c>
      <c r="B90" s="24" t="s">
        <v>854</v>
      </c>
      <c r="C90" s="21" t="s">
        <v>990</v>
      </c>
      <c r="D90" s="66">
        <v>6</v>
      </c>
      <c r="E90" s="22">
        <v>4.2</v>
      </c>
      <c r="F90" s="224">
        <v>6</v>
      </c>
      <c r="G90" s="67">
        <f t="shared" si="8"/>
        <v>25.200000000000003</v>
      </c>
      <c r="H90" s="452">
        <f t="shared" si="7"/>
        <v>25.200000000000003</v>
      </c>
      <c r="I90" s="452"/>
      <c r="J90" s="452"/>
      <c r="K90" s="505">
        <f t="shared" si="9"/>
        <v>25.200000000000003</v>
      </c>
      <c r="L90" s="292"/>
    </row>
    <row r="91" spans="1:12" s="27" customFormat="1" ht="12.75" customHeight="1">
      <c r="A91" s="35">
        <v>292</v>
      </c>
      <c r="B91" s="24" t="s">
        <v>276</v>
      </c>
      <c r="C91" s="21" t="s">
        <v>991</v>
      </c>
      <c r="D91" s="66">
        <v>10</v>
      </c>
      <c r="E91" s="22">
        <v>1.44</v>
      </c>
      <c r="F91" s="224">
        <v>10</v>
      </c>
      <c r="G91" s="67">
        <f t="shared" si="8"/>
        <v>14.399999999999999</v>
      </c>
      <c r="H91" s="452">
        <f t="shared" si="7"/>
        <v>14.399999999999999</v>
      </c>
      <c r="I91" s="452"/>
      <c r="J91" s="452"/>
      <c r="K91" s="505">
        <f t="shared" si="9"/>
        <v>14.399999999999999</v>
      </c>
      <c r="L91" s="292"/>
    </row>
    <row r="92" spans="1:12" s="27" customFormat="1" ht="12">
      <c r="A92" s="35">
        <v>292</v>
      </c>
      <c r="B92" s="24" t="s">
        <v>153</v>
      </c>
      <c r="C92" s="21" t="s">
        <v>855</v>
      </c>
      <c r="D92" s="66">
        <v>60</v>
      </c>
      <c r="E92" s="22">
        <v>6</v>
      </c>
      <c r="F92" s="224">
        <v>60</v>
      </c>
      <c r="G92" s="67">
        <f t="shared" si="8"/>
        <v>360</v>
      </c>
      <c r="H92" s="452">
        <f t="shared" si="7"/>
        <v>360</v>
      </c>
      <c r="I92" s="452"/>
      <c r="J92" s="452"/>
      <c r="K92" s="505">
        <f t="shared" si="9"/>
        <v>360</v>
      </c>
      <c r="L92" s="292"/>
    </row>
    <row r="93" spans="1:12" s="27" customFormat="1" ht="12">
      <c r="A93" s="35">
        <v>292</v>
      </c>
      <c r="B93" s="24" t="s">
        <v>166</v>
      </c>
      <c r="C93" s="21" t="s">
        <v>282</v>
      </c>
      <c r="D93" s="66">
        <v>50</v>
      </c>
      <c r="E93" s="22">
        <v>4.56</v>
      </c>
      <c r="F93" s="224">
        <v>50</v>
      </c>
      <c r="G93" s="67">
        <f t="shared" si="8"/>
        <v>227.99999999999997</v>
      </c>
      <c r="H93" s="452">
        <f t="shared" si="7"/>
        <v>227.99999999999997</v>
      </c>
      <c r="I93" s="452"/>
      <c r="J93" s="452"/>
      <c r="K93" s="505">
        <f t="shared" si="9"/>
        <v>227.99999999999997</v>
      </c>
      <c r="L93" s="292"/>
    </row>
    <row r="94" spans="1:12" s="27" customFormat="1" ht="21" customHeight="1">
      <c r="A94" s="35">
        <v>292</v>
      </c>
      <c r="B94" s="24" t="s">
        <v>153</v>
      </c>
      <c r="C94" s="21" t="s">
        <v>283</v>
      </c>
      <c r="D94" s="66">
        <v>100</v>
      </c>
      <c r="E94" s="22">
        <v>1.8</v>
      </c>
      <c r="F94" s="224">
        <v>100</v>
      </c>
      <c r="G94" s="67">
        <f t="shared" si="8"/>
        <v>180</v>
      </c>
      <c r="H94" s="452">
        <f t="shared" si="7"/>
        <v>180</v>
      </c>
      <c r="I94" s="452"/>
      <c r="J94" s="452"/>
      <c r="K94" s="505">
        <f t="shared" si="9"/>
        <v>180</v>
      </c>
      <c r="L94" s="292"/>
    </row>
    <row r="95" spans="1:12" s="27" customFormat="1" ht="24.75" customHeight="1">
      <c r="A95" s="35">
        <v>292</v>
      </c>
      <c r="B95" s="24" t="s">
        <v>153</v>
      </c>
      <c r="C95" s="21" t="s">
        <v>284</v>
      </c>
      <c r="D95" s="66">
        <v>50</v>
      </c>
      <c r="E95" s="22">
        <v>2.16</v>
      </c>
      <c r="F95" s="224">
        <v>50</v>
      </c>
      <c r="G95" s="67">
        <f t="shared" si="8"/>
        <v>108</v>
      </c>
      <c r="H95" s="452">
        <f t="shared" si="7"/>
        <v>108</v>
      </c>
      <c r="I95" s="452"/>
      <c r="J95" s="452"/>
      <c r="K95" s="505">
        <f t="shared" si="9"/>
        <v>108</v>
      </c>
      <c r="L95" s="292"/>
    </row>
    <row r="96" spans="1:12" s="27" customFormat="1" ht="12.75" customHeight="1">
      <c r="A96" s="35">
        <v>292</v>
      </c>
      <c r="B96" s="24" t="s">
        <v>166</v>
      </c>
      <c r="C96" s="21" t="s">
        <v>79</v>
      </c>
      <c r="D96" s="66">
        <v>40</v>
      </c>
      <c r="E96" s="22">
        <v>1.44</v>
      </c>
      <c r="F96" s="224">
        <v>40</v>
      </c>
      <c r="G96" s="67">
        <f t="shared" si="8"/>
        <v>57.599999999999994</v>
      </c>
      <c r="H96" s="452">
        <f t="shared" si="7"/>
        <v>57.599999999999994</v>
      </c>
      <c r="I96" s="452"/>
      <c r="J96" s="452"/>
      <c r="K96" s="505">
        <f t="shared" si="9"/>
        <v>57.599999999999994</v>
      </c>
      <c r="L96" s="292"/>
    </row>
    <row r="97" spans="1:12" s="27" customFormat="1" ht="12.75" customHeight="1">
      <c r="A97" s="35">
        <v>292</v>
      </c>
      <c r="B97" s="24" t="s">
        <v>166</v>
      </c>
      <c r="C97" s="21" t="s">
        <v>80</v>
      </c>
      <c r="D97" s="66">
        <v>40</v>
      </c>
      <c r="E97" s="22">
        <v>1.44</v>
      </c>
      <c r="F97" s="224">
        <v>40</v>
      </c>
      <c r="G97" s="67">
        <f t="shared" si="8"/>
        <v>57.599999999999994</v>
      </c>
      <c r="H97" s="452">
        <f t="shared" si="7"/>
        <v>57.599999999999994</v>
      </c>
      <c r="I97" s="452"/>
      <c r="J97" s="452"/>
      <c r="K97" s="505">
        <f t="shared" si="9"/>
        <v>57.599999999999994</v>
      </c>
      <c r="L97" s="292"/>
    </row>
    <row r="98" spans="1:12" s="27" customFormat="1" ht="12">
      <c r="A98" s="35">
        <v>292</v>
      </c>
      <c r="B98" s="24" t="s">
        <v>285</v>
      </c>
      <c r="C98" s="21" t="s">
        <v>994</v>
      </c>
      <c r="D98" s="66">
        <v>4</v>
      </c>
      <c r="E98" s="22">
        <v>24</v>
      </c>
      <c r="F98" s="224">
        <v>4</v>
      </c>
      <c r="G98" s="67">
        <f t="shared" si="8"/>
        <v>96</v>
      </c>
      <c r="H98" s="452">
        <f t="shared" si="7"/>
        <v>96</v>
      </c>
      <c r="I98" s="452"/>
      <c r="J98" s="452"/>
      <c r="K98" s="505">
        <f t="shared" si="9"/>
        <v>96</v>
      </c>
      <c r="L98" s="292"/>
    </row>
    <row r="99" spans="1:12" s="27" customFormat="1" ht="24">
      <c r="A99" s="35">
        <v>292</v>
      </c>
      <c r="B99" s="24" t="s">
        <v>153</v>
      </c>
      <c r="C99" s="21" t="s">
        <v>995</v>
      </c>
      <c r="D99" s="66">
        <v>24</v>
      </c>
      <c r="E99" s="22">
        <v>1.2</v>
      </c>
      <c r="F99" s="224">
        <v>24</v>
      </c>
      <c r="G99" s="67">
        <f t="shared" si="8"/>
        <v>28.799999999999997</v>
      </c>
      <c r="H99" s="452">
        <f t="shared" si="7"/>
        <v>28.799999999999997</v>
      </c>
      <c r="I99" s="452"/>
      <c r="J99" s="452"/>
      <c r="K99" s="505">
        <f t="shared" si="9"/>
        <v>28.799999999999997</v>
      </c>
      <c r="L99" s="292"/>
    </row>
    <row r="100" spans="1:12" s="27" customFormat="1" ht="12">
      <c r="A100" s="35">
        <v>292</v>
      </c>
      <c r="B100" s="24" t="s">
        <v>153</v>
      </c>
      <c r="C100" s="21" t="s">
        <v>996</v>
      </c>
      <c r="D100" s="66">
        <v>12</v>
      </c>
      <c r="E100" s="22">
        <v>2.4</v>
      </c>
      <c r="F100" s="224">
        <v>12</v>
      </c>
      <c r="G100" s="67">
        <f t="shared" si="8"/>
        <v>28.799999999999997</v>
      </c>
      <c r="H100" s="452">
        <f t="shared" si="7"/>
        <v>28.799999999999997</v>
      </c>
      <c r="I100" s="452"/>
      <c r="J100" s="452"/>
      <c r="K100" s="505">
        <f t="shared" si="9"/>
        <v>28.799999999999997</v>
      </c>
      <c r="L100" s="292"/>
    </row>
    <row r="101" spans="1:12" s="27" customFormat="1" ht="24">
      <c r="A101" s="35">
        <v>292</v>
      </c>
      <c r="B101" s="24" t="s">
        <v>153</v>
      </c>
      <c r="C101" s="21" t="s">
        <v>286</v>
      </c>
      <c r="D101" s="66">
        <v>12</v>
      </c>
      <c r="E101" s="22">
        <v>2.64</v>
      </c>
      <c r="F101" s="224">
        <v>12</v>
      </c>
      <c r="G101" s="67">
        <f t="shared" si="8"/>
        <v>31.68</v>
      </c>
      <c r="H101" s="452">
        <f t="shared" si="7"/>
        <v>31.68</v>
      </c>
      <c r="I101" s="452"/>
      <c r="J101" s="452"/>
      <c r="K101" s="505">
        <f t="shared" si="9"/>
        <v>31.68</v>
      </c>
      <c r="L101" s="292"/>
    </row>
    <row r="102" spans="1:12" s="27" customFormat="1" ht="12.75" customHeight="1">
      <c r="A102" s="35">
        <v>292</v>
      </c>
      <c r="B102" s="24" t="s">
        <v>276</v>
      </c>
      <c r="C102" s="21" t="s">
        <v>997</v>
      </c>
      <c r="D102" s="66">
        <v>12</v>
      </c>
      <c r="E102" s="22">
        <v>1.2</v>
      </c>
      <c r="F102" s="224">
        <v>12</v>
      </c>
      <c r="G102" s="67">
        <f t="shared" si="8"/>
        <v>14.399999999999999</v>
      </c>
      <c r="H102" s="452">
        <f t="shared" si="7"/>
        <v>14.399999999999999</v>
      </c>
      <c r="I102" s="452"/>
      <c r="J102" s="452"/>
      <c r="K102" s="505">
        <f t="shared" si="9"/>
        <v>14.399999999999999</v>
      </c>
      <c r="L102" s="292"/>
    </row>
    <row r="103" spans="1:12" s="27" customFormat="1" ht="12.75" customHeight="1">
      <c r="A103" s="35">
        <v>292</v>
      </c>
      <c r="B103" s="24" t="s">
        <v>276</v>
      </c>
      <c r="C103" s="21" t="s">
        <v>998</v>
      </c>
      <c r="D103" s="66">
        <v>12</v>
      </c>
      <c r="E103" s="22">
        <v>1.44</v>
      </c>
      <c r="F103" s="224">
        <v>12</v>
      </c>
      <c r="G103" s="67">
        <f aca="true" t="shared" si="10" ref="G103:G134">SUM(E103*F103)</f>
        <v>17.28</v>
      </c>
      <c r="H103" s="452">
        <f t="shared" si="7"/>
        <v>17.28</v>
      </c>
      <c r="I103" s="452"/>
      <c r="J103" s="452"/>
      <c r="K103" s="505">
        <f t="shared" si="9"/>
        <v>17.28</v>
      </c>
      <c r="L103" s="292"/>
    </row>
    <row r="104" spans="1:12" s="27" customFormat="1" ht="12">
      <c r="A104" s="35">
        <v>292</v>
      </c>
      <c r="B104" s="24" t="s">
        <v>153</v>
      </c>
      <c r="C104" s="21" t="s">
        <v>999</v>
      </c>
      <c r="D104" s="66">
        <v>12</v>
      </c>
      <c r="E104" s="22">
        <v>3.6</v>
      </c>
      <c r="F104" s="224">
        <v>12</v>
      </c>
      <c r="G104" s="67">
        <f t="shared" si="10"/>
        <v>43.2</v>
      </c>
      <c r="H104" s="452">
        <f t="shared" si="7"/>
        <v>43.2</v>
      </c>
      <c r="I104" s="452"/>
      <c r="J104" s="452"/>
      <c r="K104" s="505">
        <f t="shared" si="9"/>
        <v>43.2</v>
      </c>
      <c r="L104" s="292"/>
    </row>
    <row r="105" spans="1:12" s="27" customFormat="1" ht="24">
      <c r="A105" s="35">
        <v>292</v>
      </c>
      <c r="B105" s="24" t="s">
        <v>153</v>
      </c>
      <c r="C105" s="21" t="s">
        <v>1000</v>
      </c>
      <c r="D105" s="66">
        <v>12</v>
      </c>
      <c r="E105" s="22">
        <v>24</v>
      </c>
      <c r="F105" s="224">
        <v>12</v>
      </c>
      <c r="G105" s="67">
        <f t="shared" si="10"/>
        <v>288</v>
      </c>
      <c r="H105" s="452">
        <f t="shared" si="7"/>
        <v>288</v>
      </c>
      <c r="I105" s="452"/>
      <c r="J105" s="452"/>
      <c r="K105" s="505">
        <f t="shared" si="9"/>
        <v>288</v>
      </c>
      <c r="L105" s="292"/>
    </row>
    <row r="106" spans="1:12" s="27" customFormat="1" ht="12">
      <c r="A106" s="35">
        <v>292</v>
      </c>
      <c r="B106" s="24" t="s">
        <v>153</v>
      </c>
      <c r="C106" s="21" t="s">
        <v>171</v>
      </c>
      <c r="D106" s="66">
        <v>24</v>
      </c>
      <c r="E106" s="22">
        <v>9.6</v>
      </c>
      <c r="F106" s="224">
        <v>24</v>
      </c>
      <c r="G106" s="67">
        <f t="shared" si="10"/>
        <v>230.39999999999998</v>
      </c>
      <c r="H106" s="452">
        <f t="shared" si="7"/>
        <v>230.39999999999998</v>
      </c>
      <c r="I106" s="452"/>
      <c r="J106" s="452"/>
      <c r="K106" s="505">
        <f t="shared" si="9"/>
        <v>230.39999999999998</v>
      </c>
      <c r="L106" s="292"/>
    </row>
    <row r="107" spans="1:12" s="27" customFormat="1" ht="24">
      <c r="A107" s="35">
        <v>292</v>
      </c>
      <c r="B107" s="24" t="s">
        <v>153</v>
      </c>
      <c r="C107" s="21" t="s">
        <v>1001</v>
      </c>
      <c r="D107" s="66">
        <v>24</v>
      </c>
      <c r="E107" s="22">
        <v>4.8</v>
      </c>
      <c r="F107" s="224">
        <v>24</v>
      </c>
      <c r="G107" s="67">
        <f t="shared" si="10"/>
        <v>115.19999999999999</v>
      </c>
      <c r="H107" s="452">
        <f t="shared" si="7"/>
        <v>115.19999999999999</v>
      </c>
      <c r="I107" s="452"/>
      <c r="J107" s="452"/>
      <c r="K107" s="505">
        <f t="shared" si="9"/>
        <v>115.19999999999999</v>
      </c>
      <c r="L107" s="292"/>
    </row>
    <row r="108" spans="1:12" s="27" customFormat="1" ht="12">
      <c r="A108" s="35">
        <v>292</v>
      </c>
      <c r="B108" s="24" t="s">
        <v>153</v>
      </c>
      <c r="C108" s="21" t="s">
        <v>1002</v>
      </c>
      <c r="D108" s="66">
        <v>24</v>
      </c>
      <c r="E108" s="22">
        <v>3.6</v>
      </c>
      <c r="F108" s="224">
        <v>24</v>
      </c>
      <c r="G108" s="67">
        <f t="shared" si="10"/>
        <v>86.4</v>
      </c>
      <c r="H108" s="452">
        <f t="shared" si="7"/>
        <v>86.4</v>
      </c>
      <c r="I108" s="452"/>
      <c r="J108" s="452"/>
      <c r="K108" s="505">
        <f t="shared" si="9"/>
        <v>86.4</v>
      </c>
      <c r="L108" s="292"/>
    </row>
    <row r="109" spans="1:12" s="27" customFormat="1" ht="12">
      <c r="A109" s="35">
        <v>292</v>
      </c>
      <c r="B109" s="24" t="s">
        <v>935</v>
      </c>
      <c r="C109" s="21" t="s">
        <v>172</v>
      </c>
      <c r="D109" s="66">
        <v>5</v>
      </c>
      <c r="E109" s="22">
        <v>3.96</v>
      </c>
      <c r="F109" s="224">
        <v>5</v>
      </c>
      <c r="G109" s="67">
        <f t="shared" si="10"/>
        <v>19.8</v>
      </c>
      <c r="H109" s="452">
        <f t="shared" si="7"/>
        <v>19.8</v>
      </c>
      <c r="I109" s="452"/>
      <c r="J109" s="452"/>
      <c r="K109" s="505">
        <f t="shared" si="9"/>
        <v>19.8</v>
      </c>
      <c r="L109" s="292"/>
    </row>
    <row r="110" spans="1:12" s="27" customFormat="1" ht="16.5" customHeight="1">
      <c r="A110" s="35">
        <v>292</v>
      </c>
      <c r="B110" s="24" t="s">
        <v>285</v>
      </c>
      <c r="C110" s="21" t="s">
        <v>856</v>
      </c>
      <c r="D110" s="66">
        <v>2</v>
      </c>
      <c r="E110" s="22">
        <v>9.6</v>
      </c>
      <c r="F110" s="224">
        <v>2</v>
      </c>
      <c r="G110" s="67">
        <f t="shared" si="10"/>
        <v>19.2</v>
      </c>
      <c r="H110" s="452">
        <f t="shared" si="7"/>
        <v>19.2</v>
      </c>
      <c r="I110" s="452"/>
      <c r="J110" s="452"/>
      <c r="K110" s="505">
        <f t="shared" si="9"/>
        <v>19.2</v>
      </c>
      <c r="L110" s="292"/>
    </row>
    <row r="111" spans="1:12" s="27" customFormat="1" ht="24">
      <c r="A111" s="35">
        <v>292</v>
      </c>
      <c r="B111" s="24" t="s">
        <v>173</v>
      </c>
      <c r="C111" s="21" t="s">
        <v>287</v>
      </c>
      <c r="D111" s="66">
        <v>12</v>
      </c>
      <c r="E111" s="22">
        <v>14.4</v>
      </c>
      <c r="F111" s="224">
        <v>12</v>
      </c>
      <c r="G111" s="67">
        <f t="shared" si="10"/>
        <v>172.8</v>
      </c>
      <c r="H111" s="452">
        <f t="shared" si="7"/>
        <v>172.8</v>
      </c>
      <c r="I111" s="452"/>
      <c r="J111" s="452"/>
      <c r="K111" s="505">
        <f t="shared" si="9"/>
        <v>172.8</v>
      </c>
      <c r="L111" s="292"/>
    </row>
    <row r="112" spans="1:12" s="27" customFormat="1" ht="24">
      <c r="A112" s="35">
        <v>292</v>
      </c>
      <c r="B112" s="24" t="s">
        <v>173</v>
      </c>
      <c r="C112" s="21" t="s">
        <v>288</v>
      </c>
      <c r="D112" s="66">
        <v>4</v>
      </c>
      <c r="E112" s="22">
        <v>18</v>
      </c>
      <c r="F112" s="224">
        <v>4</v>
      </c>
      <c r="G112" s="67">
        <f t="shared" si="10"/>
        <v>72</v>
      </c>
      <c r="H112" s="452">
        <f t="shared" si="7"/>
        <v>72</v>
      </c>
      <c r="I112" s="452"/>
      <c r="J112" s="452"/>
      <c r="K112" s="505">
        <f t="shared" si="9"/>
        <v>72</v>
      </c>
      <c r="L112" s="292"/>
    </row>
    <row r="113" spans="1:12" s="27" customFormat="1" ht="19.5" customHeight="1">
      <c r="A113" s="35">
        <v>292</v>
      </c>
      <c r="B113" s="24" t="s">
        <v>159</v>
      </c>
      <c r="C113" s="21" t="s">
        <v>289</v>
      </c>
      <c r="D113" s="66">
        <v>4</v>
      </c>
      <c r="E113" s="22">
        <v>8.64</v>
      </c>
      <c r="F113" s="224">
        <v>4</v>
      </c>
      <c r="G113" s="67">
        <f t="shared" si="10"/>
        <v>34.56</v>
      </c>
      <c r="H113" s="452">
        <f t="shared" si="7"/>
        <v>34.56</v>
      </c>
      <c r="I113" s="452"/>
      <c r="J113" s="452"/>
      <c r="K113" s="505">
        <f t="shared" si="9"/>
        <v>34.56</v>
      </c>
      <c r="L113" s="292"/>
    </row>
    <row r="114" spans="1:12" s="27" customFormat="1" ht="12">
      <c r="A114" s="35">
        <v>292</v>
      </c>
      <c r="B114" s="24" t="s">
        <v>290</v>
      </c>
      <c r="C114" s="21" t="s">
        <v>291</v>
      </c>
      <c r="D114" s="66">
        <v>12</v>
      </c>
      <c r="E114" s="22">
        <v>6</v>
      </c>
      <c r="F114" s="224">
        <v>12</v>
      </c>
      <c r="G114" s="67">
        <f t="shared" si="10"/>
        <v>72</v>
      </c>
      <c r="H114" s="452">
        <f t="shared" si="7"/>
        <v>72</v>
      </c>
      <c r="I114" s="452"/>
      <c r="J114" s="452"/>
      <c r="K114" s="505">
        <f t="shared" si="9"/>
        <v>72</v>
      </c>
      <c r="L114" s="292"/>
    </row>
    <row r="115" spans="1:12" s="27" customFormat="1" ht="12">
      <c r="A115" s="35">
        <v>292</v>
      </c>
      <c r="B115" s="24" t="s">
        <v>159</v>
      </c>
      <c r="C115" s="21" t="s">
        <v>292</v>
      </c>
      <c r="D115" s="66">
        <v>12</v>
      </c>
      <c r="E115" s="22">
        <v>4.2</v>
      </c>
      <c r="F115" s="224">
        <v>12</v>
      </c>
      <c r="G115" s="67">
        <f t="shared" si="10"/>
        <v>50.400000000000006</v>
      </c>
      <c r="H115" s="452">
        <f t="shared" si="7"/>
        <v>50.400000000000006</v>
      </c>
      <c r="I115" s="452"/>
      <c r="J115" s="452"/>
      <c r="K115" s="505">
        <f t="shared" si="9"/>
        <v>50.400000000000006</v>
      </c>
      <c r="L115" s="292"/>
    </row>
    <row r="116" spans="1:12" s="27" customFormat="1" ht="12.75" customHeight="1">
      <c r="A116" s="35">
        <v>292</v>
      </c>
      <c r="B116" s="24" t="s">
        <v>937</v>
      </c>
      <c r="C116" s="21" t="s">
        <v>857</v>
      </c>
      <c r="D116" s="66">
        <v>12</v>
      </c>
      <c r="E116" s="22">
        <v>1.8</v>
      </c>
      <c r="F116" s="224">
        <v>12</v>
      </c>
      <c r="G116" s="67">
        <f t="shared" si="10"/>
        <v>21.6</v>
      </c>
      <c r="H116" s="452">
        <f t="shared" si="7"/>
        <v>21.6</v>
      </c>
      <c r="I116" s="452"/>
      <c r="J116" s="452"/>
      <c r="K116" s="505">
        <f t="shared" si="9"/>
        <v>21.6</v>
      </c>
      <c r="L116" s="292"/>
    </row>
    <row r="117" spans="1:12" s="27" customFormat="1" ht="12">
      <c r="A117" s="35">
        <v>292</v>
      </c>
      <c r="B117" s="24" t="s">
        <v>153</v>
      </c>
      <c r="C117" s="21" t="s">
        <v>1003</v>
      </c>
      <c r="D117" s="66">
        <v>50</v>
      </c>
      <c r="E117" s="22">
        <v>0.18</v>
      </c>
      <c r="F117" s="224">
        <v>50</v>
      </c>
      <c r="G117" s="67">
        <f t="shared" si="10"/>
        <v>9</v>
      </c>
      <c r="H117" s="452">
        <f t="shared" si="7"/>
        <v>9</v>
      </c>
      <c r="I117" s="452"/>
      <c r="J117" s="452"/>
      <c r="K117" s="505">
        <f t="shared" si="9"/>
        <v>9</v>
      </c>
      <c r="L117" s="292"/>
    </row>
    <row r="118" spans="1:12" s="27" customFormat="1" ht="12">
      <c r="A118" s="35">
        <v>292</v>
      </c>
      <c r="B118" s="24" t="s">
        <v>153</v>
      </c>
      <c r="C118" s="21" t="s">
        <v>1004</v>
      </c>
      <c r="D118" s="66">
        <v>24</v>
      </c>
      <c r="E118" s="22">
        <v>1.2</v>
      </c>
      <c r="F118" s="224">
        <v>24</v>
      </c>
      <c r="G118" s="67">
        <f t="shared" si="10"/>
        <v>28.799999999999997</v>
      </c>
      <c r="H118" s="452">
        <f t="shared" si="7"/>
        <v>28.799999999999997</v>
      </c>
      <c r="I118" s="452"/>
      <c r="J118" s="452"/>
      <c r="K118" s="505">
        <f t="shared" si="9"/>
        <v>28.799999999999997</v>
      </c>
      <c r="L118" s="292"/>
    </row>
    <row r="119" spans="1:12" s="27" customFormat="1" ht="12">
      <c r="A119" s="35">
        <v>292</v>
      </c>
      <c r="B119" s="24" t="s">
        <v>153</v>
      </c>
      <c r="C119" s="21" t="s">
        <v>1005</v>
      </c>
      <c r="D119" s="66">
        <v>24</v>
      </c>
      <c r="E119" s="22">
        <v>1.2</v>
      </c>
      <c r="F119" s="224">
        <v>24</v>
      </c>
      <c r="G119" s="67">
        <f t="shared" si="10"/>
        <v>28.799999999999997</v>
      </c>
      <c r="H119" s="452">
        <f t="shared" si="7"/>
        <v>28.799999999999997</v>
      </c>
      <c r="I119" s="452"/>
      <c r="J119" s="452"/>
      <c r="K119" s="505">
        <f t="shared" si="9"/>
        <v>28.799999999999997</v>
      </c>
      <c r="L119" s="292"/>
    </row>
    <row r="120" spans="1:12" s="27" customFormat="1" ht="12">
      <c r="A120" s="35">
        <v>292</v>
      </c>
      <c r="B120" s="24" t="s">
        <v>153</v>
      </c>
      <c r="C120" s="21" t="s">
        <v>1006</v>
      </c>
      <c r="D120" s="66">
        <v>24</v>
      </c>
      <c r="E120" s="22">
        <v>2.4</v>
      </c>
      <c r="F120" s="224">
        <v>24</v>
      </c>
      <c r="G120" s="67">
        <f t="shared" si="10"/>
        <v>57.599999999999994</v>
      </c>
      <c r="H120" s="452">
        <f t="shared" si="7"/>
        <v>57.599999999999994</v>
      </c>
      <c r="I120" s="452"/>
      <c r="J120" s="452"/>
      <c r="K120" s="505">
        <f t="shared" si="9"/>
        <v>57.599999999999994</v>
      </c>
      <c r="L120" s="292"/>
    </row>
    <row r="121" spans="1:12" s="27" customFormat="1" ht="12">
      <c r="A121" s="35">
        <v>292</v>
      </c>
      <c r="B121" s="24" t="s">
        <v>153</v>
      </c>
      <c r="C121" s="21" t="s">
        <v>1007</v>
      </c>
      <c r="D121" s="66">
        <v>24</v>
      </c>
      <c r="E121" s="22">
        <v>2.4</v>
      </c>
      <c r="F121" s="224">
        <v>24</v>
      </c>
      <c r="G121" s="67">
        <f t="shared" si="10"/>
        <v>57.599999999999994</v>
      </c>
      <c r="H121" s="452">
        <f aca="true" t="shared" si="11" ref="H121:H141">G121</f>
        <v>57.599999999999994</v>
      </c>
      <c r="I121" s="452"/>
      <c r="J121" s="452"/>
      <c r="K121" s="505">
        <f t="shared" si="9"/>
        <v>57.599999999999994</v>
      </c>
      <c r="L121" s="292"/>
    </row>
    <row r="122" spans="1:12" s="27" customFormat="1" ht="12">
      <c r="A122" s="35">
        <v>292</v>
      </c>
      <c r="B122" s="24" t="s">
        <v>153</v>
      </c>
      <c r="C122" s="21" t="s">
        <v>293</v>
      </c>
      <c r="D122" s="66">
        <v>12</v>
      </c>
      <c r="E122" s="22">
        <v>3.6</v>
      </c>
      <c r="F122" s="224">
        <v>12</v>
      </c>
      <c r="G122" s="67">
        <f t="shared" si="10"/>
        <v>43.2</v>
      </c>
      <c r="H122" s="452">
        <f t="shared" si="11"/>
        <v>43.2</v>
      </c>
      <c r="I122" s="452"/>
      <c r="J122" s="452"/>
      <c r="K122" s="505">
        <f t="shared" si="9"/>
        <v>43.2</v>
      </c>
      <c r="L122" s="292"/>
    </row>
    <row r="123" spans="1:12" s="27" customFormat="1" ht="12">
      <c r="A123" s="35">
        <v>292</v>
      </c>
      <c r="B123" s="24" t="s">
        <v>937</v>
      </c>
      <c r="C123" s="21" t="s">
        <v>184</v>
      </c>
      <c r="D123" s="66">
        <v>5</v>
      </c>
      <c r="E123" s="22">
        <v>6</v>
      </c>
      <c r="F123" s="224">
        <v>5</v>
      </c>
      <c r="G123" s="67">
        <f t="shared" si="10"/>
        <v>30</v>
      </c>
      <c r="H123" s="452">
        <f t="shared" si="11"/>
        <v>30</v>
      </c>
      <c r="I123" s="452"/>
      <c r="J123" s="452"/>
      <c r="K123" s="505">
        <f t="shared" si="9"/>
        <v>30</v>
      </c>
      <c r="L123" s="292"/>
    </row>
    <row r="124" spans="1:12" s="27" customFormat="1" ht="15" customHeight="1">
      <c r="A124" s="35">
        <v>292</v>
      </c>
      <c r="B124" s="24" t="s">
        <v>185</v>
      </c>
      <c r="C124" s="21" t="s">
        <v>294</v>
      </c>
      <c r="D124" s="66">
        <v>8</v>
      </c>
      <c r="E124" s="22">
        <v>60</v>
      </c>
      <c r="F124" s="224">
        <v>8</v>
      </c>
      <c r="G124" s="67">
        <f t="shared" si="10"/>
        <v>480</v>
      </c>
      <c r="H124" s="452">
        <f t="shared" si="11"/>
        <v>480</v>
      </c>
      <c r="I124" s="452"/>
      <c r="J124" s="452"/>
      <c r="K124" s="505">
        <f t="shared" si="9"/>
        <v>480</v>
      </c>
      <c r="L124" s="292"/>
    </row>
    <row r="125" spans="1:12" s="27" customFormat="1" ht="36">
      <c r="A125" s="35">
        <v>292</v>
      </c>
      <c r="B125" s="24" t="s">
        <v>153</v>
      </c>
      <c r="C125" s="21" t="s">
        <v>295</v>
      </c>
      <c r="D125" s="66">
        <v>3</v>
      </c>
      <c r="E125" s="22">
        <v>26.4</v>
      </c>
      <c r="F125" s="224">
        <v>3</v>
      </c>
      <c r="G125" s="67">
        <f t="shared" si="10"/>
        <v>79.19999999999999</v>
      </c>
      <c r="H125" s="452">
        <f t="shared" si="11"/>
        <v>79.19999999999999</v>
      </c>
      <c r="I125" s="452"/>
      <c r="J125" s="452"/>
      <c r="K125" s="505">
        <f t="shared" si="9"/>
        <v>79.19999999999999</v>
      </c>
      <c r="L125" s="292"/>
    </row>
    <row r="126" spans="1:12" s="27" customFormat="1" ht="12.75" customHeight="1">
      <c r="A126" s="35">
        <v>292</v>
      </c>
      <c r="B126" s="24" t="s">
        <v>937</v>
      </c>
      <c r="C126" s="21" t="s">
        <v>858</v>
      </c>
      <c r="D126" s="66">
        <v>3</v>
      </c>
      <c r="E126" s="22">
        <v>9.6</v>
      </c>
      <c r="F126" s="224">
        <v>3</v>
      </c>
      <c r="G126" s="67">
        <f t="shared" si="10"/>
        <v>28.799999999999997</v>
      </c>
      <c r="H126" s="452">
        <f t="shared" si="11"/>
        <v>28.799999999999997</v>
      </c>
      <c r="I126" s="452"/>
      <c r="J126" s="452"/>
      <c r="K126" s="505">
        <f aca="true" t="shared" si="12" ref="K126:K138">H126+I126+J126</f>
        <v>28.799999999999997</v>
      </c>
      <c r="L126" s="292"/>
    </row>
    <row r="127" spans="1:12" s="27" customFormat="1" ht="12.75" customHeight="1">
      <c r="A127" s="35">
        <v>292</v>
      </c>
      <c r="B127" s="24" t="s">
        <v>937</v>
      </c>
      <c r="C127" s="21" t="s">
        <v>296</v>
      </c>
      <c r="D127" s="66">
        <v>17</v>
      </c>
      <c r="E127" s="22">
        <v>1.44</v>
      </c>
      <c r="F127" s="224">
        <v>17</v>
      </c>
      <c r="G127" s="67">
        <f t="shared" si="10"/>
        <v>24.48</v>
      </c>
      <c r="H127" s="452">
        <f t="shared" si="11"/>
        <v>24.48</v>
      </c>
      <c r="I127" s="452"/>
      <c r="J127" s="452"/>
      <c r="K127" s="505">
        <f t="shared" si="12"/>
        <v>24.48</v>
      </c>
      <c r="L127" s="292"/>
    </row>
    <row r="128" spans="1:12" s="27" customFormat="1" ht="12.75" customHeight="1">
      <c r="A128" s="35">
        <v>292</v>
      </c>
      <c r="B128" s="24" t="s">
        <v>153</v>
      </c>
      <c r="C128" s="21" t="s">
        <v>81</v>
      </c>
      <c r="D128" s="66">
        <v>24</v>
      </c>
      <c r="E128" s="22">
        <v>2.4</v>
      </c>
      <c r="F128" s="224">
        <v>24</v>
      </c>
      <c r="G128" s="67">
        <f t="shared" si="10"/>
        <v>57.599999999999994</v>
      </c>
      <c r="H128" s="452">
        <f t="shared" si="11"/>
        <v>57.599999999999994</v>
      </c>
      <c r="I128" s="452"/>
      <c r="J128" s="452"/>
      <c r="K128" s="505">
        <f t="shared" si="12"/>
        <v>57.599999999999994</v>
      </c>
      <c r="L128" s="292"/>
    </row>
    <row r="129" spans="1:12" s="27" customFormat="1" ht="24">
      <c r="A129" s="35">
        <v>292</v>
      </c>
      <c r="B129" s="24" t="s">
        <v>153</v>
      </c>
      <c r="C129" s="21" t="s">
        <v>1008</v>
      </c>
      <c r="D129" s="66">
        <v>24</v>
      </c>
      <c r="E129" s="22">
        <v>2.4</v>
      </c>
      <c r="F129" s="224">
        <v>24</v>
      </c>
      <c r="G129" s="67">
        <f t="shared" si="10"/>
        <v>57.599999999999994</v>
      </c>
      <c r="H129" s="452">
        <f t="shared" si="11"/>
        <v>57.599999999999994</v>
      </c>
      <c r="I129" s="452"/>
      <c r="J129" s="452"/>
      <c r="K129" s="505">
        <f t="shared" si="12"/>
        <v>57.599999999999994</v>
      </c>
      <c r="L129" s="292"/>
    </row>
    <row r="130" spans="1:12" s="27" customFormat="1" ht="24">
      <c r="A130" s="35">
        <v>292</v>
      </c>
      <c r="B130" s="24" t="s">
        <v>153</v>
      </c>
      <c r="C130" s="21" t="s">
        <v>1009</v>
      </c>
      <c r="D130" s="66">
        <v>24</v>
      </c>
      <c r="E130" s="22">
        <v>2.4</v>
      </c>
      <c r="F130" s="224">
        <v>24</v>
      </c>
      <c r="G130" s="67">
        <f t="shared" si="10"/>
        <v>57.599999999999994</v>
      </c>
      <c r="H130" s="452">
        <f t="shared" si="11"/>
        <v>57.599999999999994</v>
      </c>
      <c r="I130" s="452"/>
      <c r="J130" s="452"/>
      <c r="K130" s="505">
        <f t="shared" si="12"/>
        <v>57.599999999999994</v>
      </c>
      <c r="L130" s="292"/>
    </row>
    <row r="131" spans="1:12" s="27" customFormat="1" ht="15" customHeight="1">
      <c r="A131" s="35">
        <v>292</v>
      </c>
      <c r="B131" s="24" t="s">
        <v>937</v>
      </c>
      <c r="C131" s="21" t="s">
        <v>859</v>
      </c>
      <c r="D131" s="66">
        <v>6</v>
      </c>
      <c r="E131" s="22">
        <v>12</v>
      </c>
      <c r="F131" s="224">
        <v>6</v>
      </c>
      <c r="G131" s="67">
        <f t="shared" si="10"/>
        <v>72</v>
      </c>
      <c r="H131" s="452">
        <f t="shared" si="11"/>
        <v>72</v>
      </c>
      <c r="I131" s="452"/>
      <c r="J131" s="452"/>
      <c r="K131" s="505">
        <f t="shared" si="12"/>
        <v>72</v>
      </c>
      <c r="L131" s="292"/>
    </row>
    <row r="132" spans="1:12" s="27" customFormat="1" ht="12.75" customHeight="1">
      <c r="A132" s="35">
        <v>292</v>
      </c>
      <c r="B132" s="24" t="s">
        <v>937</v>
      </c>
      <c r="C132" s="21" t="s">
        <v>860</v>
      </c>
      <c r="D132" s="66">
        <v>11</v>
      </c>
      <c r="E132" s="22">
        <v>45.6</v>
      </c>
      <c r="F132" s="224">
        <v>11</v>
      </c>
      <c r="G132" s="67">
        <f t="shared" si="10"/>
        <v>501.6</v>
      </c>
      <c r="H132" s="452">
        <f t="shared" si="11"/>
        <v>501.6</v>
      </c>
      <c r="I132" s="452"/>
      <c r="J132" s="452"/>
      <c r="K132" s="505">
        <f t="shared" si="12"/>
        <v>501.6</v>
      </c>
      <c r="L132" s="292"/>
    </row>
    <row r="133" spans="1:12" s="27" customFormat="1" ht="24">
      <c r="A133" s="35">
        <v>292</v>
      </c>
      <c r="B133" s="24" t="s">
        <v>1011</v>
      </c>
      <c r="C133" s="21" t="s">
        <v>1010</v>
      </c>
      <c r="D133" s="66">
        <v>48</v>
      </c>
      <c r="E133" s="22">
        <v>1.8</v>
      </c>
      <c r="F133" s="224">
        <v>48</v>
      </c>
      <c r="G133" s="67">
        <f t="shared" si="10"/>
        <v>86.4</v>
      </c>
      <c r="H133" s="452">
        <f t="shared" si="11"/>
        <v>86.4</v>
      </c>
      <c r="I133" s="452"/>
      <c r="J133" s="452"/>
      <c r="K133" s="505">
        <f t="shared" si="12"/>
        <v>86.4</v>
      </c>
      <c r="L133" s="292"/>
    </row>
    <row r="134" spans="1:12" s="27" customFormat="1" ht="12.75" customHeight="1">
      <c r="A134" s="35">
        <v>292</v>
      </c>
      <c r="B134" s="24" t="s">
        <v>153</v>
      </c>
      <c r="C134" s="21" t="s">
        <v>298</v>
      </c>
      <c r="D134" s="66">
        <v>48</v>
      </c>
      <c r="E134" s="22">
        <v>3</v>
      </c>
      <c r="F134" s="224">
        <v>48</v>
      </c>
      <c r="G134" s="67">
        <f t="shared" si="10"/>
        <v>144</v>
      </c>
      <c r="H134" s="452">
        <f t="shared" si="11"/>
        <v>144</v>
      </c>
      <c r="I134" s="452"/>
      <c r="J134" s="452"/>
      <c r="K134" s="505">
        <f t="shared" si="12"/>
        <v>144</v>
      </c>
      <c r="L134" s="292"/>
    </row>
    <row r="135" spans="1:12" s="27" customFormat="1" ht="12.75" customHeight="1">
      <c r="A135" s="35">
        <v>292</v>
      </c>
      <c r="B135" s="24" t="s">
        <v>153</v>
      </c>
      <c r="C135" s="21" t="s">
        <v>191</v>
      </c>
      <c r="D135" s="66">
        <v>48</v>
      </c>
      <c r="E135" s="22">
        <v>6</v>
      </c>
      <c r="F135" s="224">
        <v>48</v>
      </c>
      <c r="G135" s="67">
        <f>SUM(E135*F135)</f>
        <v>288</v>
      </c>
      <c r="H135" s="452">
        <f t="shared" si="11"/>
        <v>288</v>
      </c>
      <c r="I135" s="452"/>
      <c r="J135" s="452"/>
      <c r="K135" s="505">
        <f t="shared" si="12"/>
        <v>288</v>
      </c>
      <c r="L135" s="292"/>
    </row>
    <row r="136" spans="1:12" s="27" customFormat="1" ht="24">
      <c r="A136" s="35">
        <v>292</v>
      </c>
      <c r="B136" s="24" t="s">
        <v>153</v>
      </c>
      <c r="C136" s="21" t="s">
        <v>299</v>
      </c>
      <c r="D136" s="66">
        <v>12</v>
      </c>
      <c r="E136" s="22">
        <v>6</v>
      </c>
      <c r="F136" s="224">
        <v>12</v>
      </c>
      <c r="G136" s="67">
        <f>SUM(E136*F136)</f>
        <v>72</v>
      </c>
      <c r="H136" s="452">
        <f t="shared" si="11"/>
        <v>72</v>
      </c>
      <c r="I136" s="452"/>
      <c r="J136" s="452"/>
      <c r="K136" s="505">
        <f t="shared" si="12"/>
        <v>72</v>
      </c>
      <c r="L136" s="292"/>
    </row>
    <row r="137" spans="1:12" s="27" customFormat="1" ht="24">
      <c r="A137" s="35">
        <v>292</v>
      </c>
      <c r="B137" s="24" t="s">
        <v>153</v>
      </c>
      <c r="C137" s="21" t="s">
        <v>300</v>
      </c>
      <c r="D137" s="66">
        <v>12</v>
      </c>
      <c r="E137" s="22">
        <v>3.6</v>
      </c>
      <c r="F137" s="224">
        <v>12</v>
      </c>
      <c r="G137" s="67">
        <f>SUM(E137*F137)</f>
        <v>43.2</v>
      </c>
      <c r="H137" s="452">
        <f t="shared" si="11"/>
        <v>43.2</v>
      </c>
      <c r="I137" s="452"/>
      <c r="J137" s="452"/>
      <c r="K137" s="505">
        <f t="shared" si="12"/>
        <v>43.2</v>
      </c>
      <c r="L137" s="292"/>
    </row>
    <row r="138" spans="1:12" s="27" customFormat="1" ht="24">
      <c r="A138" s="35">
        <v>292</v>
      </c>
      <c r="B138" s="24" t="s">
        <v>153</v>
      </c>
      <c r="C138" s="21" t="s">
        <v>301</v>
      </c>
      <c r="D138" s="66">
        <v>12</v>
      </c>
      <c r="E138" s="22">
        <v>3.6</v>
      </c>
      <c r="F138" s="224">
        <v>12</v>
      </c>
      <c r="G138" s="67">
        <f>SUM(E138*F138)</f>
        <v>43.2</v>
      </c>
      <c r="H138" s="452">
        <f t="shared" si="11"/>
        <v>43.2</v>
      </c>
      <c r="I138" s="452"/>
      <c r="J138" s="452"/>
      <c r="K138" s="505">
        <f t="shared" si="12"/>
        <v>43.2</v>
      </c>
      <c r="L138" s="292"/>
    </row>
    <row r="139" spans="1:13" s="44" customFormat="1" ht="12.75" customHeight="1">
      <c r="A139" s="33" t="s">
        <v>958</v>
      </c>
      <c r="B139" s="34"/>
      <c r="C139" s="62"/>
      <c r="D139" s="66"/>
      <c r="E139" s="453"/>
      <c r="F139" s="224"/>
      <c r="G139" s="68">
        <f>SUM(G71:G138)</f>
        <v>7657.44</v>
      </c>
      <c r="H139" s="452"/>
      <c r="I139" s="452"/>
      <c r="J139" s="452"/>
      <c r="K139" s="173">
        <f>SUM(K71:K138)</f>
        <v>7657.44</v>
      </c>
      <c r="L139" s="292"/>
      <c r="M139" s="294"/>
    </row>
    <row r="140" spans="1:12" s="244" customFormat="1" ht="12.75" customHeight="1">
      <c r="A140" s="36">
        <v>293</v>
      </c>
      <c r="B140" s="37" t="s">
        <v>946</v>
      </c>
      <c r="C140" s="60" t="s">
        <v>302</v>
      </c>
      <c r="D140" s="66">
        <v>26</v>
      </c>
      <c r="E140" s="224">
        <v>36</v>
      </c>
      <c r="F140" s="224">
        <v>26</v>
      </c>
      <c r="G140" s="67">
        <f>SUM(E140*F140)</f>
        <v>936</v>
      </c>
      <c r="H140" s="452">
        <f t="shared" si="11"/>
        <v>936</v>
      </c>
      <c r="I140" s="452"/>
      <c r="J140" s="452"/>
      <c r="K140" s="505">
        <f>H140+I140+J140</f>
        <v>936</v>
      </c>
      <c r="L140" s="292"/>
    </row>
    <row r="141" spans="1:12" s="246" customFormat="1" ht="12.75" customHeight="1">
      <c r="A141" s="35">
        <v>293</v>
      </c>
      <c r="B141" s="30" t="s">
        <v>937</v>
      </c>
      <c r="C141" s="21" t="s">
        <v>202</v>
      </c>
      <c r="D141" s="66">
        <v>20</v>
      </c>
      <c r="E141" s="224">
        <v>10.8</v>
      </c>
      <c r="F141" s="224">
        <v>20</v>
      </c>
      <c r="G141" s="67">
        <f>SUM(E141*F141)</f>
        <v>216</v>
      </c>
      <c r="H141" s="452">
        <f t="shared" si="11"/>
        <v>216</v>
      </c>
      <c r="I141" s="452"/>
      <c r="J141" s="452"/>
      <c r="K141" s="505">
        <f>H141+I141+J141</f>
        <v>216</v>
      </c>
      <c r="L141" s="292"/>
    </row>
    <row r="142" spans="1:12" s="44" customFormat="1" ht="12.75" customHeight="1">
      <c r="A142" s="33" t="s">
        <v>203</v>
      </c>
      <c r="B142" s="34"/>
      <c r="C142" s="62"/>
      <c r="D142" s="66"/>
      <c r="E142" s="453"/>
      <c r="F142" s="224"/>
      <c r="G142" s="68">
        <f>SUM(G140:G141)</f>
        <v>1152</v>
      </c>
      <c r="H142" s="452"/>
      <c r="I142" s="452"/>
      <c r="J142" s="452"/>
      <c r="K142" s="173">
        <f>SUM(K140:K141)</f>
        <v>1152</v>
      </c>
      <c r="L142" s="292"/>
    </row>
    <row r="143" spans="1:12" s="45" customFormat="1" ht="12.75" customHeight="1">
      <c r="A143" s="307">
        <v>296</v>
      </c>
      <c r="B143" s="25" t="s">
        <v>937</v>
      </c>
      <c r="C143" s="143" t="s">
        <v>906</v>
      </c>
      <c r="D143" s="66">
        <v>36</v>
      </c>
      <c r="E143" s="563">
        <v>180</v>
      </c>
      <c r="F143" s="224">
        <v>36</v>
      </c>
      <c r="G143" s="67">
        <f>SUM(E143*F143)</f>
        <v>6480</v>
      </c>
      <c r="H143" s="452">
        <f aca="true" t="shared" si="13" ref="H143:H148">G143</f>
        <v>6480</v>
      </c>
      <c r="I143" s="452"/>
      <c r="J143" s="452"/>
      <c r="K143" s="505">
        <f>H143+I143+J143</f>
        <v>6480</v>
      </c>
      <c r="L143" s="292"/>
    </row>
    <row r="144" spans="1:12" s="45" customFormat="1" ht="12.75" customHeight="1">
      <c r="A144" s="307">
        <v>296</v>
      </c>
      <c r="B144" s="25" t="s">
        <v>937</v>
      </c>
      <c r="C144" s="143" t="s">
        <v>907</v>
      </c>
      <c r="D144" s="66">
        <v>36</v>
      </c>
      <c r="E144" s="563">
        <v>108</v>
      </c>
      <c r="F144" s="224">
        <v>36</v>
      </c>
      <c r="G144" s="67">
        <f>SUM(E144*F144)</f>
        <v>3888</v>
      </c>
      <c r="H144" s="452">
        <f t="shared" si="13"/>
        <v>3888</v>
      </c>
      <c r="I144" s="452"/>
      <c r="J144" s="452"/>
      <c r="K144" s="505">
        <f>H144+I144+J144</f>
        <v>3888</v>
      </c>
      <c r="L144" s="292"/>
    </row>
    <row r="145" spans="1:12" s="45" customFormat="1" ht="12.75" customHeight="1">
      <c r="A145" s="307">
        <v>296</v>
      </c>
      <c r="B145" s="25" t="s">
        <v>946</v>
      </c>
      <c r="C145" s="143" t="s">
        <v>908</v>
      </c>
      <c r="D145" s="66">
        <v>8</v>
      </c>
      <c r="E145" s="563">
        <v>240</v>
      </c>
      <c r="F145" s="224">
        <v>8</v>
      </c>
      <c r="G145" s="67">
        <f>SUM(E145*F145)</f>
        <v>1920</v>
      </c>
      <c r="H145" s="452">
        <f t="shared" si="13"/>
        <v>1920</v>
      </c>
      <c r="I145" s="452"/>
      <c r="J145" s="452"/>
      <c r="K145" s="505">
        <f>H145+I145+J145</f>
        <v>1920</v>
      </c>
      <c r="L145" s="292"/>
    </row>
    <row r="146" spans="1:12" s="45" customFormat="1" ht="12.75" customHeight="1">
      <c r="A146" s="307">
        <v>296</v>
      </c>
      <c r="B146" s="25" t="s">
        <v>946</v>
      </c>
      <c r="C146" s="143" t="s">
        <v>909</v>
      </c>
      <c r="D146" s="66">
        <v>24</v>
      </c>
      <c r="E146" s="563">
        <v>600</v>
      </c>
      <c r="F146" s="224">
        <v>24</v>
      </c>
      <c r="G146" s="67">
        <f>SUM(E146*F146)</f>
        <v>14400</v>
      </c>
      <c r="H146" s="452">
        <f t="shared" si="13"/>
        <v>14400</v>
      </c>
      <c r="I146" s="452"/>
      <c r="J146" s="452"/>
      <c r="K146" s="505">
        <f>H146+I146+J146</f>
        <v>14400</v>
      </c>
      <c r="L146" s="292"/>
    </row>
    <row r="147" spans="1:12" s="44" customFormat="1" ht="12.75" customHeight="1">
      <c r="A147" s="33" t="s">
        <v>959</v>
      </c>
      <c r="B147" s="40"/>
      <c r="C147" s="40"/>
      <c r="D147" s="470"/>
      <c r="E147" s="525"/>
      <c r="F147" s="525"/>
      <c r="G147" s="525">
        <f>SUM(G143:G146)</f>
        <v>26688</v>
      </c>
      <c r="H147" s="452"/>
      <c r="I147" s="452"/>
      <c r="J147" s="452"/>
      <c r="K147" s="820">
        <f>SUM(K143:K146)</f>
        <v>26688</v>
      </c>
      <c r="L147" s="292"/>
    </row>
    <row r="148" spans="1:12" s="82" customFormat="1" ht="12.75" customHeight="1">
      <c r="A148" s="36">
        <v>299</v>
      </c>
      <c r="B148" s="37" t="s">
        <v>937</v>
      </c>
      <c r="C148" s="21" t="s">
        <v>309</v>
      </c>
      <c r="D148" s="66">
        <v>50</v>
      </c>
      <c r="E148" s="22">
        <v>1.92</v>
      </c>
      <c r="F148" s="224">
        <v>50</v>
      </c>
      <c r="G148" s="81">
        <f>SUM(E148*F148)</f>
        <v>96</v>
      </c>
      <c r="H148" s="452">
        <f t="shared" si="13"/>
        <v>96</v>
      </c>
      <c r="I148" s="452"/>
      <c r="J148" s="452"/>
      <c r="K148" s="505">
        <f>H148+I148+J148</f>
        <v>96</v>
      </c>
      <c r="L148" s="292"/>
    </row>
    <row r="149" spans="1:12" s="44" customFormat="1" ht="12.75" customHeight="1" thickBot="1">
      <c r="A149" s="46" t="s">
        <v>208</v>
      </c>
      <c r="B149" s="295"/>
      <c r="C149" s="64"/>
      <c r="D149" s="817"/>
      <c r="E149" s="527"/>
      <c r="F149" s="507"/>
      <c r="G149" s="175">
        <f>SUM(G148:G148)</f>
        <v>96</v>
      </c>
      <c r="H149" s="461"/>
      <c r="I149" s="564"/>
      <c r="J149" s="564"/>
      <c r="K149" s="179">
        <f>SUM(K148:K148)</f>
        <v>96</v>
      </c>
      <c r="L149" s="292"/>
    </row>
    <row r="150" spans="1:12" s="44" customFormat="1" ht="19.5" customHeight="1" thickBot="1">
      <c r="A150" s="48"/>
      <c r="B150" s="42"/>
      <c r="C150" s="65"/>
      <c r="D150" s="65"/>
      <c r="E150" s="260"/>
      <c r="F150" s="366"/>
      <c r="G150" s="262"/>
      <c r="H150" s="360"/>
      <c r="I150" s="360"/>
      <c r="J150" s="360"/>
      <c r="K150" s="360"/>
      <c r="L150" s="296"/>
    </row>
    <row r="151" spans="1:11" s="15" customFormat="1" ht="24.75" customHeight="1" thickBot="1">
      <c r="A151" s="1272" t="s">
        <v>136</v>
      </c>
      <c r="B151" s="1310"/>
      <c r="C151" s="1310"/>
      <c r="D151" s="1310"/>
      <c r="E151" s="1311"/>
      <c r="F151" s="488"/>
      <c r="G151" s="159">
        <f>SUM(G22+G32+G46+G51+G53+G56+G58+G62+G64+G68+G70+G139+G142+G147+G149)</f>
        <v>271287.36</v>
      </c>
      <c r="H151" s="159">
        <f>SUM(H13:H149)</f>
        <v>271287.36000000004</v>
      </c>
      <c r="I151" s="159">
        <f>SUM(I13:I149)</f>
        <v>0</v>
      </c>
      <c r="J151" s="159">
        <f>SUM(J13:J149)</f>
        <v>0</v>
      </c>
      <c r="K151" s="159">
        <f>SUM(K22+K32+K46+K51+K53+K56+K58+K62+K64+K68+K70+K139+K142+K147+K149)</f>
        <v>271287.36</v>
      </c>
    </row>
    <row r="152" spans="1:11" s="15" customFormat="1" ht="19.5" customHeight="1">
      <c r="A152" s="395"/>
      <c r="B152" s="395"/>
      <c r="C152" s="395"/>
      <c r="D152" s="395"/>
      <c r="E152" s="395"/>
      <c r="F152" s="395"/>
      <c r="G152" s="396"/>
      <c r="H152" s="396"/>
      <c r="I152" s="396"/>
      <c r="J152" s="396"/>
      <c r="K152" s="396"/>
    </row>
    <row r="153" spans="1:11" s="15" customFormat="1" ht="20.25" customHeight="1" thickBot="1">
      <c r="A153" s="815"/>
      <c r="B153" s="395"/>
      <c r="C153" s="395"/>
      <c r="D153" s="395"/>
      <c r="E153" s="395"/>
      <c r="F153" s="395"/>
      <c r="G153" s="396"/>
      <c r="H153" s="396"/>
      <c r="I153" s="396"/>
      <c r="J153" s="396"/>
      <c r="K153" s="396"/>
    </row>
    <row r="154" spans="1:11" s="96" customFormat="1" ht="30.75" customHeight="1" thickBot="1">
      <c r="A154" s="430" t="s">
        <v>89</v>
      </c>
      <c r="B154" s="93"/>
      <c r="C154" s="821"/>
      <c r="D154" s="821"/>
      <c r="E154" s="93"/>
      <c r="F154" s="93"/>
      <c r="G154" s="94"/>
      <c r="H154" s="346"/>
      <c r="I154" s="354"/>
      <c r="J154" s="354"/>
      <c r="K154" s="354"/>
    </row>
    <row r="155" spans="1:11" s="45" customFormat="1" ht="12.75" customHeight="1">
      <c r="A155" s="249">
        <v>311</v>
      </c>
      <c r="B155" s="250" t="s">
        <v>946</v>
      </c>
      <c r="C155" s="124" t="s">
        <v>127</v>
      </c>
      <c r="D155" s="462">
        <v>12</v>
      </c>
      <c r="E155" s="503">
        <v>160</v>
      </c>
      <c r="F155" s="503">
        <v>4</v>
      </c>
      <c r="G155" s="120">
        <f>E155*D155</f>
        <v>1920</v>
      </c>
      <c r="H155" s="120">
        <f>G155</f>
        <v>1920</v>
      </c>
      <c r="I155" s="450"/>
      <c r="J155" s="561"/>
      <c r="K155" s="176">
        <v>1929</v>
      </c>
    </row>
    <row r="156" spans="1:11" s="45" customFormat="1" ht="12.75" customHeight="1">
      <c r="A156" s="38" t="s">
        <v>128</v>
      </c>
      <c r="B156" s="37"/>
      <c r="C156" s="60"/>
      <c r="D156" s="66"/>
      <c r="E156" s="224"/>
      <c r="F156" s="224"/>
      <c r="G156" s="75">
        <f>SUM(G155)</f>
        <v>1920</v>
      </c>
      <c r="H156" s="67"/>
      <c r="I156" s="452"/>
      <c r="J156" s="563"/>
      <c r="K156" s="177">
        <v>1920</v>
      </c>
    </row>
    <row r="157" spans="1:11" s="45" customFormat="1" ht="12.75" customHeight="1">
      <c r="A157" s="36">
        <v>312</v>
      </c>
      <c r="B157" s="32" t="s">
        <v>946</v>
      </c>
      <c r="C157" s="60" t="s">
        <v>108</v>
      </c>
      <c r="D157" s="66">
        <v>12</v>
      </c>
      <c r="E157" s="224">
        <v>120</v>
      </c>
      <c r="F157" s="224">
        <v>8</v>
      </c>
      <c r="G157" s="67">
        <f>E157*D157</f>
        <v>1440</v>
      </c>
      <c r="H157" s="67">
        <f aca="true" t="shared" si="14" ref="H157:H197">G157</f>
        <v>1440</v>
      </c>
      <c r="I157" s="452"/>
      <c r="J157" s="563"/>
      <c r="K157" s="178">
        <v>1440</v>
      </c>
    </row>
    <row r="158" spans="1:11" s="45" customFormat="1" ht="12.75" customHeight="1">
      <c r="A158" s="38" t="s">
        <v>130</v>
      </c>
      <c r="B158" s="37"/>
      <c r="C158" s="60"/>
      <c r="D158" s="66"/>
      <c r="E158" s="224"/>
      <c r="F158" s="224">
        <v>0</v>
      </c>
      <c r="G158" s="75">
        <f>SUM(G157)</f>
        <v>1440</v>
      </c>
      <c r="H158" s="67"/>
      <c r="I158" s="452"/>
      <c r="J158" s="563"/>
      <c r="K158" s="177">
        <v>1440</v>
      </c>
    </row>
    <row r="159" spans="1:11" s="45" customFormat="1" ht="12.75" customHeight="1">
      <c r="A159" s="36">
        <v>313</v>
      </c>
      <c r="B159" s="32" t="s">
        <v>946</v>
      </c>
      <c r="C159" s="60" t="s">
        <v>910</v>
      </c>
      <c r="D159" s="66">
        <v>12</v>
      </c>
      <c r="E159" s="224">
        <v>80</v>
      </c>
      <c r="F159" s="224">
        <v>8</v>
      </c>
      <c r="G159" s="67">
        <f>E159*D159</f>
        <v>960</v>
      </c>
      <c r="H159" s="67">
        <f t="shared" si="14"/>
        <v>960</v>
      </c>
      <c r="I159" s="452"/>
      <c r="J159" s="563"/>
      <c r="K159" s="178">
        <v>960</v>
      </c>
    </row>
    <row r="160" spans="1:11" s="45" customFormat="1" ht="12.75" customHeight="1">
      <c r="A160" s="38" t="s">
        <v>132</v>
      </c>
      <c r="B160" s="37"/>
      <c r="C160" s="60"/>
      <c r="D160" s="66"/>
      <c r="E160" s="224"/>
      <c r="F160" s="224">
        <v>0</v>
      </c>
      <c r="G160" s="75">
        <f>SUM(G159)</f>
        <v>960</v>
      </c>
      <c r="H160" s="67"/>
      <c r="I160" s="452"/>
      <c r="J160" s="563"/>
      <c r="K160" s="177">
        <v>960</v>
      </c>
    </row>
    <row r="161" spans="1:11" s="45" customFormat="1" ht="12.75" customHeight="1">
      <c r="A161" s="36">
        <v>314</v>
      </c>
      <c r="B161" s="32" t="s">
        <v>946</v>
      </c>
      <c r="C161" s="60" t="s">
        <v>911</v>
      </c>
      <c r="D161" s="66">
        <v>12</v>
      </c>
      <c r="E161" s="224">
        <v>1200</v>
      </c>
      <c r="F161" s="224">
        <v>12</v>
      </c>
      <c r="G161" s="81">
        <f>SUM(E161*F161)</f>
        <v>14400</v>
      </c>
      <c r="H161" s="67">
        <f t="shared" si="14"/>
        <v>14400</v>
      </c>
      <c r="I161" s="452"/>
      <c r="J161" s="563"/>
      <c r="K161" s="172">
        <v>14400</v>
      </c>
    </row>
    <row r="162" spans="1:11" s="45" customFormat="1" ht="13.5" customHeight="1">
      <c r="A162" s="36">
        <v>314</v>
      </c>
      <c r="B162" s="37" t="s">
        <v>935</v>
      </c>
      <c r="C162" s="60" t="s">
        <v>1048</v>
      </c>
      <c r="D162" s="66">
        <v>36</v>
      </c>
      <c r="E162" s="224">
        <v>60</v>
      </c>
      <c r="F162" s="224">
        <v>36</v>
      </c>
      <c r="G162" s="81">
        <f>SUM(E162*F162)</f>
        <v>2160</v>
      </c>
      <c r="H162" s="67">
        <f t="shared" si="14"/>
        <v>2160</v>
      </c>
      <c r="I162" s="452"/>
      <c r="J162" s="563"/>
      <c r="K162" s="172">
        <v>2160</v>
      </c>
    </row>
    <row r="163" spans="1:11" s="44" customFormat="1" ht="12.75" customHeight="1">
      <c r="A163" s="38" t="s">
        <v>940</v>
      </c>
      <c r="B163" s="39"/>
      <c r="C163" s="61"/>
      <c r="D163" s="66"/>
      <c r="E163" s="454"/>
      <c r="F163" s="224">
        <v>0</v>
      </c>
      <c r="G163" s="68">
        <f>SUM(G161:G162)</f>
        <v>16560</v>
      </c>
      <c r="H163" s="67"/>
      <c r="I163" s="452"/>
      <c r="J163" s="563"/>
      <c r="K163" s="173">
        <v>16560</v>
      </c>
    </row>
    <row r="164" spans="1:11" s="45" customFormat="1" ht="12.75" customHeight="1">
      <c r="A164" s="28">
        <v>315</v>
      </c>
      <c r="B164" s="32" t="s">
        <v>946</v>
      </c>
      <c r="C164" s="60" t="s">
        <v>967</v>
      </c>
      <c r="D164" s="66">
        <v>12</v>
      </c>
      <c r="E164" s="224">
        <v>480</v>
      </c>
      <c r="F164" s="224">
        <v>12</v>
      </c>
      <c r="G164" s="67">
        <f>SUM(E164*F164)</f>
        <v>5760</v>
      </c>
      <c r="H164" s="67">
        <f t="shared" si="14"/>
        <v>5760</v>
      </c>
      <c r="I164" s="452"/>
      <c r="J164" s="563"/>
      <c r="K164" s="178">
        <v>5760</v>
      </c>
    </row>
    <row r="165" spans="1:11" s="44" customFormat="1" ht="12.75" customHeight="1">
      <c r="A165" s="38" t="s">
        <v>941</v>
      </c>
      <c r="B165" s="39"/>
      <c r="C165" s="61"/>
      <c r="D165" s="66"/>
      <c r="E165" s="454"/>
      <c r="F165" s="224">
        <v>0</v>
      </c>
      <c r="G165" s="75">
        <f>+G164</f>
        <v>5760</v>
      </c>
      <c r="H165" s="67"/>
      <c r="I165" s="452"/>
      <c r="J165" s="563"/>
      <c r="K165" s="177">
        <v>5760</v>
      </c>
    </row>
    <row r="166" spans="1:11" s="45" customFormat="1" ht="12.75" customHeight="1">
      <c r="A166" s="31">
        <v>321</v>
      </c>
      <c r="B166" s="32" t="s">
        <v>946</v>
      </c>
      <c r="C166" s="119" t="s">
        <v>965</v>
      </c>
      <c r="D166" s="66">
        <v>12</v>
      </c>
      <c r="E166" s="237">
        <v>1050</v>
      </c>
      <c r="F166" s="224">
        <v>15</v>
      </c>
      <c r="G166" s="67">
        <f>E166*D166</f>
        <v>12600</v>
      </c>
      <c r="H166" s="67">
        <f t="shared" si="14"/>
        <v>12600</v>
      </c>
      <c r="I166" s="452"/>
      <c r="J166" s="563"/>
      <c r="K166" s="178">
        <v>12600</v>
      </c>
    </row>
    <row r="167" spans="1:11" s="44" customFormat="1" ht="12.75" customHeight="1">
      <c r="A167" s="49" t="s">
        <v>942</v>
      </c>
      <c r="B167" s="40"/>
      <c r="C167" s="63"/>
      <c r="D167" s="66"/>
      <c r="E167" s="473"/>
      <c r="F167" s="224">
        <v>0</v>
      </c>
      <c r="G167" s="68">
        <f>SUM(G166)</f>
        <v>12600</v>
      </c>
      <c r="H167" s="67"/>
      <c r="I167" s="452"/>
      <c r="J167" s="563"/>
      <c r="K167" s="173">
        <v>12600</v>
      </c>
    </row>
    <row r="168" spans="1:11" s="44" customFormat="1" ht="12.75" customHeight="1">
      <c r="A168" s="272">
        <v>322</v>
      </c>
      <c r="B168" s="24" t="s">
        <v>946</v>
      </c>
      <c r="C168" s="21" t="s">
        <v>912</v>
      </c>
      <c r="D168" s="66">
        <v>12</v>
      </c>
      <c r="E168" s="452">
        <v>40</v>
      </c>
      <c r="F168" s="224">
        <v>8</v>
      </c>
      <c r="G168" s="81">
        <f>E168*D168</f>
        <v>480</v>
      </c>
      <c r="H168" s="67">
        <f t="shared" si="14"/>
        <v>480</v>
      </c>
      <c r="I168" s="452"/>
      <c r="J168" s="563"/>
      <c r="K168" s="172">
        <v>480</v>
      </c>
    </row>
    <row r="169" spans="1:11" s="44" customFormat="1" ht="12.75" customHeight="1">
      <c r="A169" s="49" t="s">
        <v>913</v>
      </c>
      <c r="B169" s="40"/>
      <c r="C169" s="63"/>
      <c r="D169" s="66"/>
      <c r="E169" s="473"/>
      <c r="F169" s="224">
        <v>0</v>
      </c>
      <c r="G169" s="68">
        <f>SUM(G168)</f>
        <v>480</v>
      </c>
      <c r="H169" s="67"/>
      <c r="I169" s="452"/>
      <c r="J169" s="563"/>
      <c r="K169" s="173">
        <v>480</v>
      </c>
    </row>
    <row r="170" spans="1:11" s="45" customFormat="1" ht="12.75" customHeight="1">
      <c r="A170" s="35">
        <v>331</v>
      </c>
      <c r="B170" s="29" t="s">
        <v>946</v>
      </c>
      <c r="C170" s="59" t="s">
        <v>914</v>
      </c>
      <c r="D170" s="66">
        <v>12</v>
      </c>
      <c r="E170" s="67">
        <v>600</v>
      </c>
      <c r="F170" s="224">
        <v>12</v>
      </c>
      <c r="G170" s="67">
        <f>SUM(E170*F170)</f>
        <v>7200</v>
      </c>
      <c r="H170" s="67">
        <f t="shared" si="14"/>
        <v>7200</v>
      </c>
      <c r="I170" s="452"/>
      <c r="J170" s="563"/>
      <c r="K170" s="178">
        <v>7200</v>
      </c>
    </row>
    <row r="171" spans="1:11" s="44" customFormat="1" ht="12.75" customHeight="1">
      <c r="A171" s="49" t="s">
        <v>945</v>
      </c>
      <c r="B171" s="39"/>
      <c r="C171" s="63"/>
      <c r="D171" s="66"/>
      <c r="E171" s="525"/>
      <c r="F171" s="224">
        <v>0</v>
      </c>
      <c r="G171" s="68">
        <f>SUM(G170:G170)</f>
        <v>7200</v>
      </c>
      <c r="H171" s="67"/>
      <c r="I171" s="452"/>
      <c r="J171" s="563"/>
      <c r="K171" s="173">
        <v>7200</v>
      </c>
    </row>
    <row r="172" spans="1:11" s="44" customFormat="1" ht="12.75" customHeight="1">
      <c r="A172" s="272">
        <v>332</v>
      </c>
      <c r="B172" s="37" t="s">
        <v>946</v>
      </c>
      <c r="C172" s="21" t="s">
        <v>915</v>
      </c>
      <c r="D172" s="66">
        <v>12</v>
      </c>
      <c r="E172" s="22">
        <v>1600</v>
      </c>
      <c r="F172" s="224">
        <v>32</v>
      </c>
      <c r="G172" s="81">
        <f>E172*D172</f>
        <v>19200</v>
      </c>
      <c r="H172" s="67">
        <f t="shared" si="14"/>
        <v>19200</v>
      </c>
      <c r="I172" s="452"/>
      <c r="J172" s="563"/>
      <c r="K172" s="172">
        <v>19200</v>
      </c>
    </row>
    <row r="173" spans="1:11" s="44" customFormat="1" ht="11.25" customHeight="1">
      <c r="A173" s="49" t="s">
        <v>314</v>
      </c>
      <c r="B173" s="39"/>
      <c r="C173" s="63"/>
      <c r="D173" s="66"/>
      <c r="E173" s="525"/>
      <c r="F173" s="224">
        <v>0</v>
      </c>
      <c r="G173" s="68">
        <f>SUM(G172)</f>
        <v>19200</v>
      </c>
      <c r="H173" s="67"/>
      <c r="I173" s="452"/>
      <c r="J173" s="563"/>
      <c r="K173" s="173">
        <v>19200</v>
      </c>
    </row>
    <row r="174" spans="1:11" s="45" customFormat="1" ht="14.25" customHeight="1">
      <c r="A174" s="28">
        <v>333</v>
      </c>
      <c r="B174" s="299" t="s">
        <v>946</v>
      </c>
      <c r="C174" s="60" t="s">
        <v>650</v>
      </c>
      <c r="D174" s="66">
        <v>12</v>
      </c>
      <c r="E174" s="224">
        <v>80</v>
      </c>
      <c r="F174" s="224">
        <v>8</v>
      </c>
      <c r="G174" s="67">
        <f>D174*E174</f>
        <v>960</v>
      </c>
      <c r="H174" s="67">
        <f t="shared" si="14"/>
        <v>960</v>
      </c>
      <c r="I174" s="452"/>
      <c r="J174" s="563"/>
      <c r="K174" s="178">
        <v>960</v>
      </c>
    </row>
    <row r="175" spans="1:11" s="45" customFormat="1" ht="12.75" customHeight="1">
      <c r="A175" s="28">
        <v>333</v>
      </c>
      <c r="B175" s="30" t="s">
        <v>937</v>
      </c>
      <c r="C175" s="57" t="s">
        <v>315</v>
      </c>
      <c r="D175" s="66">
        <v>12</v>
      </c>
      <c r="E175" s="224">
        <v>180</v>
      </c>
      <c r="F175" s="224">
        <v>12</v>
      </c>
      <c r="G175" s="67">
        <f>SUM(E175*F175)</f>
        <v>2160</v>
      </c>
      <c r="H175" s="67">
        <f t="shared" si="14"/>
        <v>2160</v>
      </c>
      <c r="I175" s="452"/>
      <c r="J175" s="563"/>
      <c r="K175" s="178">
        <v>2160</v>
      </c>
    </row>
    <row r="176" spans="1:11" s="45" customFormat="1" ht="12.75">
      <c r="A176" s="28">
        <v>333</v>
      </c>
      <c r="B176" s="248" t="s">
        <v>937</v>
      </c>
      <c r="C176" s="57" t="s">
        <v>916</v>
      </c>
      <c r="D176" s="66">
        <v>4</v>
      </c>
      <c r="E176" s="822">
        <v>180</v>
      </c>
      <c r="F176" s="224">
        <v>4</v>
      </c>
      <c r="G176" s="67">
        <f>SUM(E176*F176)</f>
        <v>720</v>
      </c>
      <c r="H176" s="67">
        <f t="shared" si="14"/>
        <v>720</v>
      </c>
      <c r="I176" s="452"/>
      <c r="J176" s="563"/>
      <c r="K176" s="178">
        <v>720</v>
      </c>
    </row>
    <row r="177" spans="1:11" s="44" customFormat="1" ht="12.75" customHeight="1">
      <c r="A177" s="38" t="s">
        <v>210</v>
      </c>
      <c r="B177" s="39"/>
      <c r="C177" s="61"/>
      <c r="D177" s="66"/>
      <c r="E177" s="454"/>
      <c r="F177" s="224"/>
      <c r="G177" s="68">
        <f>SUM(G174:G176)</f>
        <v>3840</v>
      </c>
      <c r="H177" s="67"/>
      <c r="I177" s="452"/>
      <c r="J177" s="563"/>
      <c r="K177" s="173">
        <v>3840</v>
      </c>
    </row>
    <row r="178" spans="1:11" s="45" customFormat="1" ht="12.75" customHeight="1">
      <c r="A178" s="28">
        <v>335</v>
      </c>
      <c r="B178" s="32" t="s">
        <v>949</v>
      </c>
      <c r="C178" s="57" t="s">
        <v>917</v>
      </c>
      <c r="D178" s="66">
        <v>24</v>
      </c>
      <c r="E178" s="224">
        <v>48</v>
      </c>
      <c r="F178" s="224">
        <v>24</v>
      </c>
      <c r="G178" s="67">
        <f>SUM(E178*F178)</f>
        <v>1152</v>
      </c>
      <c r="H178" s="67">
        <f t="shared" si="14"/>
        <v>1152</v>
      </c>
      <c r="I178" s="452"/>
      <c r="J178" s="563"/>
      <c r="K178" s="178">
        <v>1152</v>
      </c>
    </row>
    <row r="179" spans="1:11" s="45" customFormat="1" ht="12.75" customHeight="1">
      <c r="A179" s="28">
        <v>335</v>
      </c>
      <c r="B179" s="30" t="s">
        <v>946</v>
      </c>
      <c r="C179" s="60" t="s">
        <v>212</v>
      </c>
      <c r="D179" s="66">
        <v>12</v>
      </c>
      <c r="E179" s="242">
        <v>420</v>
      </c>
      <c r="F179" s="224">
        <v>7</v>
      </c>
      <c r="G179" s="67">
        <f>D179*E179</f>
        <v>5040</v>
      </c>
      <c r="H179" s="67">
        <f t="shared" si="14"/>
        <v>5040</v>
      </c>
      <c r="I179" s="452"/>
      <c r="J179" s="563"/>
      <c r="K179" s="178">
        <v>5040</v>
      </c>
    </row>
    <row r="180" spans="1:11" s="45" customFormat="1" ht="12.75" customHeight="1">
      <c r="A180" s="35">
        <v>335</v>
      </c>
      <c r="B180" s="30" t="s">
        <v>946</v>
      </c>
      <c r="C180" s="60" t="s">
        <v>918</v>
      </c>
      <c r="D180" s="66">
        <v>12</v>
      </c>
      <c r="E180" s="242">
        <v>80</v>
      </c>
      <c r="F180" s="224">
        <v>4</v>
      </c>
      <c r="G180" s="67">
        <f>D180*E180</f>
        <v>960</v>
      </c>
      <c r="H180" s="67">
        <f t="shared" si="14"/>
        <v>960</v>
      </c>
      <c r="I180" s="452"/>
      <c r="J180" s="563"/>
      <c r="K180" s="178">
        <v>960</v>
      </c>
    </row>
    <row r="181" spans="1:11" s="44" customFormat="1" ht="12.75" customHeight="1">
      <c r="A181" s="38" t="s">
        <v>213</v>
      </c>
      <c r="B181" s="39"/>
      <c r="C181" s="61"/>
      <c r="D181" s="66"/>
      <c r="E181" s="454"/>
      <c r="F181" s="224">
        <v>0</v>
      </c>
      <c r="G181" s="68">
        <f>SUM(G178:G180)</f>
        <v>7152</v>
      </c>
      <c r="H181" s="67"/>
      <c r="I181" s="452"/>
      <c r="J181" s="563"/>
      <c r="K181" s="173">
        <v>7152</v>
      </c>
    </row>
    <row r="182" spans="1:11" s="45" customFormat="1" ht="12.75" customHeight="1">
      <c r="A182" s="35">
        <v>345</v>
      </c>
      <c r="B182" s="30" t="s">
        <v>946</v>
      </c>
      <c r="C182" s="59" t="s">
        <v>979</v>
      </c>
      <c r="D182" s="66">
        <v>12</v>
      </c>
      <c r="E182" s="224">
        <v>720</v>
      </c>
      <c r="F182" s="224">
        <v>12</v>
      </c>
      <c r="G182" s="67">
        <f>SUM(E182*F182)</f>
        <v>8640</v>
      </c>
      <c r="H182" s="67">
        <f t="shared" si="14"/>
        <v>8640</v>
      </c>
      <c r="I182" s="452"/>
      <c r="J182" s="563"/>
      <c r="K182" s="178">
        <v>8640</v>
      </c>
    </row>
    <row r="183" spans="1:11" s="44" customFormat="1" ht="12.75" customHeight="1">
      <c r="A183" s="38" t="s">
        <v>950</v>
      </c>
      <c r="B183" s="39"/>
      <c r="C183" s="61"/>
      <c r="D183" s="66"/>
      <c r="E183" s="454"/>
      <c r="F183" s="224">
        <v>0</v>
      </c>
      <c r="G183" s="68">
        <f>SUM(G182)</f>
        <v>8640</v>
      </c>
      <c r="H183" s="67"/>
      <c r="I183" s="452"/>
      <c r="J183" s="563"/>
      <c r="K183" s="173">
        <v>8640</v>
      </c>
    </row>
    <row r="184" spans="1:11" s="44" customFormat="1" ht="12.75" customHeight="1">
      <c r="A184" s="36">
        <v>346</v>
      </c>
      <c r="B184" s="37" t="s">
        <v>946</v>
      </c>
      <c r="C184" s="60" t="s">
        <v>919</v>
      </c>
      <c r="D184" s="66">
        <v>12</v>
      </c>
      <c r="E184" s="242">
        <v>120</v>
      </c>
      <c r="F184" s="224">
        <v>4</v>
      </c>
      <c r="G184" s="81">
        <f>D184*E184</f>
        <v>1440</v>
      </c>
      <c r="H184" s="67">
        <f t="shared" si="14"/>
        <v>1440</v>
      </c>
      <c r="I184" s="452"/>
      <c r="J184" s="563"/>
      <c r="K184" s="172">
        <v>1440</v>
      </c>
    </row>
    <row r="185" spans="1:11" s="44" customFormat="1" ht="12.75" customHeight="1">
      <c r="A185" s="38" t="s">
        <v>415</v>
      </c>
      <c r="B185" s="39"/>
      <c r="C185" s="61"/>
      <c r="D185" s="66"/>
      <c r="E185" s="454"/>
      <c r="F185" s="224">
        <v>0</v>
      </c>
      <c r="G185" s="68">
        <f>SUM(G184)</f>
        <v>1440</v>
      </c>
      <c r="H185" s="67"/>
      <c r="I185" s="452"/>
      <c r="J185" s="563"/>
      <c r="K185" s="173">
        <v>1440</v>
      </c>
    </row>
    <row r="186" spans="1:11" s="44" customFormat="1" ht="12" customHeight="1">
      <c r="A186" s="36">
        <v>351</v>
      </c>
      <c r="B186" s="37" t="s">
        <v>946</v>
      </c>
      <c r="C186" s="60" t="s">
        <v>920</v>
      </c>
      <c r="D186" s="66">
        <v>12</v>
      </c>
      <c r="E186" s="242">
        <v>240</v>
      </c>
      <c r="F186" s="224">
        <v>48</v>
      </c>
      <c r="G186" s="81">
        <f>E186*D186</f>
        <v>2880</v>
      </c>
      <c r="H186" s="67">
        <f t="shared" si="14"/>
        <v>2880</v>
      </c>
      <c r="I186" s="452"/>
      <c r="J186" s="563"/>
      <c r="K186" s="172">
        <v>2880</v>
      </c>
    </row>
    <row r="187" spans="1:11" s="44" customFormat="1" ht="12.75" customHeight="1">
      <c r="A187" s="38" t="s">
        <v>418</v>
      </c>
      <c r="B187" s="39"/>
      <c r="C187" s="61"/>
      <c r="D187" s="66"/>
      <c r="E187" s="454"/>
      <c r="F187" s="224">
        <v>0</v>
      </c>
      <c r="G187" s="68">
        <f>SUM(G186)</f>
        <v>2880</v>
      </c>
      <c r="H187" s="67"/>
      <c r="I187" s="452"/>
      <c r="J187" s="563"/>
      <c r="K187" s="173">
        <v>2880</v>
      </c>
    </row>
    <row r="188" spans="1:11" s="45" customFormat="1" ht="12.75" customHeight="1">
      <c r="A188" s="36">
        <v>353</v>
      </c>
      <c r="B188" s="30" t="s">
        <v>968</v>
      </c>
      <c r="C188" s="57" t="s">
        <v>969</v>
      </c>
      <c r="D188" s="66">
        <v>400</v>
      </c>
      <c r="E188" s="224">
        <v>0.18</v>
      </c>
      <c r="F188" s="224">
        <v>400</v>
      </c>
      <c r="G188" s="67">
        <f>SUM(E188*F188)</f>
        <v>72</v>
      </c>
      <c r="H188" s="67">
        <f t="shared" si="14"/>
        <v>72</v>
      </c>
      <c r="I188" s="452"/>
      <c r="J188" s="563"/>
      <c r="K188" s="178">
        <v>72</v>
      </c>
    </row>
    <row r="189" spans="1:11" s="45" customFormat="1" ht="12.75" customHeight="1">
      <c r="A189" s="36">
        <v>353</v>
      </c>
      <c r="B189" s="30" t="s">
        <v>949</v>
      </c>
      <c r="C189" s="57" t="s">
        <v>923</v>
      </c>
      <c r="D189" s="66">
        <v>12</v>
      </c>
      <c r="E189" s="224">
        <v>120</v>
      </c>
      <c r="F189" s="224">
        <v>12</v>
      </c>
      <c r="G189" s="67">
        <f>SUM(E189*F189)</f>
        <v>1440</v>
      </c>
      <c r="H189" s="67">
        <f t="shared" si="14"/>
        <v>1440</v>
      </c>
      <c r="I189" s="452"/>
      <c r="J189" s="563"/>
      <c r="K189" s="178">
        <v>1440</v>
      </c>
    </row>
    <row r="190" spans="1:11" s="44" customFormat="1" ht="12.75" customHeight="1">
      <c r="A190" s="38" t="s">
        <v>947</v>
      </c>
      <c r="B190" s="39"/>
      <c r="C190" s="61"/>
      <c r="D190" s="66"/>
      <c r="E190" s="454"/>
      <c r="F190" s="224">
        <v>0</v>
      </c>
      <c r="G190" s="68">
        <f>SUM(G188:G189)</f>
        <v>1512</v>
      </c>
      <c r="H190" s="67"/>
      <c r="I190" s="452"/>
      <c r="J190" s="563"/>
      <c r="K190" s="173">
        <v>1512</v>
      </c>
    </row>
    <row r="191" spans="1:11" s="45" customFormat="1" ht="12.75" customHeight="1">
      <c r="A191" s="28">
        <v>354</v>
      </c>
      <c r="B191" s="29" t="s">
        <v>946</v>
      </c>
      <c r="C191" s="60" t="s">
        <v>216</v>
      </c>
      <c r="D191" s="66">
        <v>12</v>
      </c>
      <c r="E191" s="822">
        <v>600</v>
      </c>
      <c r="F191" s="224">
        <v>12</v>
      </c>
      <c r="G191" s="67">
        <f>SUM(E191*F191)</f>
        <v>7200</v>
      </c>
      <c r="H191" s="67">
        <f t="shared" si="14"/>
        <v>7200</v>
      </c>
      <c r="I191" s="452"/>
      <c r="J191" s="563"/>
      <c r="K191" s="178">
        <v>7200</v>
      </c>
    </row>
    <row r="192" spans="1:11" s="44" customFormat="1" ht="12.75" customHeight="1">
      <c r="A192" s="38" t="s">
        <v>217</v>
      </c>
      <c r="B192" s="39"/>
      <c r="C192" s="61"/>
      <c r="D192" s="66"/>
      <c r="E192" s="68"/>
      <c r="F192" s="224">
        <v>0</v>
      </c>
      <c r="G192" s="68">
        <f>SUM(G191:G191)</f>
        <v>7200</v>
      </c>
      <c r="H192" s="67"/>
      <c r="I192" s="452"/>
      <c r="J192" s="563"/>
      <c r="K192" s="173">
        <v>7200</v>
      </c>
    </row>
    <row r="193" spans="1:11" s="44" customFormat="1" ht="12.75" customHeight="1">
      <c r="A193" s="36">
        <v>356</v>
      </c>
      <c r="B193" s="37" t="s">
        <v>129</v>
      </c>
      <c r="C193" s="60" t="s">
        <v>925</v>
      </c>
      <c r="D193" s="66">
        <v>12</v>
      </c>
      <c r="E193" s="242">
        <v>128.4</v>
      </c>
      <c r="F193" s="224">
        <v>6</v>
      </c>
      <c r="G193" s="81">
        <f>E193*D193</f>
        <v>1540.8000000000002</v>
      </c>
      <c r="H193" s="67">
        <f t="shared" si="14"/>
        <v>1540.8000000000002</v>
      </c>
      <c r="I193" s="452"/>
      <c r="J193" s="563"/>
      <c r="K193" s="172">
        <v>1540.8</v>
      </c>
    </row>
    <row r="194" spans="1:11" s="44" customFormat="1" ht="12.75" customHeight="1">
      <c r="A194" s="38" t="s">
        <v>926</v>
      </c>
      <c r="B194" s="39"/>
      <c r="C194" s="61"/>
      <c r="D194" s="66"/>
      <c r="E194" s="454"/>
      <c r="F194" s="224"/>
      <c r="G194" s="68">
        <f>SUM(G193)</f>
        <v>1540.8000000000002</v>
      </c>
      <c r="H194" s="67"/>
      <c r="I194" s="452"/>
      <c r="J194" s="563"/>
      <c r="K194" s="173">
        <v>1540.8</v>
      </c>
    </row>
    <row r="195" spans="1:11" s="44" customFormat="1" ht="12.75" customHeight="1">
      <c r="A195" s="36">
        <v>371</v>
      </c>
      <c r="B195" s="37" t="s">
        <v>937</v>
      </c>
      <c r="C195" s="60" t="s">
        <v>123</v>
      </c>
      <c r="D195" s="66">
        <v>36</v>
      </c>
      <c r="E195" s="242">
        <v>800</v>
      </c>
      <c r="F195" s="224">
        <v>36</v>
      </c>
      <c r="G195" s="81">
        <f>SUM(E195*F195)</f>
        <v>28800</v>
      </c>
      <c r="H195" s="67">
        <f t="shared" si="14"/>
        <v>28800</v>
      </c>
      <c r="I195" s="452"/>
      <c r="J195" s="563"/>
      <c r="K195" s="172">
        <v>28800</v>
      </c>
    </row>
    <row r="196" spans="1:11" s="44" customFormat="1" ht="12.75" customHeight="1">
      <c r="A196" s="38" t="s">
        <v>124</v>
      </c>
      <c r="B196" s="39"/>
      <c r="C196" s="61"/>
      <c r="D196" s="66"/>
      <c r="E196" s="454"/>
      <c r="F196" s="224">
        <v>0</v>
      </c>
      <c r="G196" s="68">
        <f>SUM(G195)</f>
        <v>28800</v>
      </c>
      <c r="H196" s="67"/>
      <c r="I196" s="452"/>
      <c r="J196" s="563"/>
      <c r="K196" s="173">
        <v>28800</v>
      </c>
    </row>
    <row r="197" spans="1:11" s="44" customFormat="1" ht="12" customHeight="1">
      <c r="A197" s="36">
        <v>372</v>
      </c>
      <c r="B197" s="37" t="s">
        <v>605</v>
      </c>
      <c r="C197" s="60" t="s">
        <v>927</v>
      </c>
      <c r="D197" s="66">
        <v>2200</v>
      </c>
      <c r="E197" s="242">
        <v>258</v>
      </c>
      <c r="F197" s="224">
        <v>2200</v>
      </c>
      <c r="G197" s="81">
        <f>SUM(E197*F197)</f>
        <v>567600</v>
      </c>
      <c r="H197" s="67">
        <f t="shared" si="14"/>
        <v>567600</v>
      </c>
      <c r="I197" s="452"/>
      <c r="J197" s="563"/>
      <c r="K197" s="172">
        <v>567600</v>
      </c>
    </row>
    <row r="198" spans="1:11" s="44" customFormat="1" ht="12.75" customHeight="1">
      <c r="A198" s="38" t="s">
        <v>126</v>
      </c>
      <c r="B198" s="39"/>
      <c r="C198" s="61"/>
      <c r="D198" s="66"/>
      <c r="E198" s="454"/>
      <c r="F198" s="224">
        <v>0</v>
      </c>
      <c r="G198" s="68">
        <f>SUM(G197)</f>
        <v>567600</v>
      </c>
      <c r="H198" s="67"/>
      <c r="I198" s="452"/>
      <c r="J198" s="563"/>
      <c r="K198" s="173">
        <v>567600</v>
      </c>
    </row>
    <row r="199" spans="1:11" s="44" customFormat="1" ht="12" customHeight="1">
      <c r="A199" s="36">
        <v>379</v>
      </c>
      <c r="B199" s="37" t="s">
        <v>420</v>
      </c>
      <c r="C199" s="60" t="s">
        <v>928</v>
      </c>
      <c r="D199" s="66">
        <v>160000</v>
      </c>
      <c r="E199" s="242">
        <v>0.708</v>
      </c>
      <c r="F199" s="224">
        <v>160000</v>
      </c>
      <c r="G199" s="81">
        <f>SUM(E199*F199)</f>
        <v>113280</v>
      </c>
      <c r="H199" s="67">
        <f aca="true" t="shared" si="15" ref="H199:H204">G199</f>
        <v>113280</v>
      </c>
      <c r="I199" s="452"/>
      <c r="J199" s="563"/>
      <c r="K199" s="172">
        <v>113280</v>
      </c>
    </row>
    <row r="200" spans="1:11" s="44" customFormat="1" ht="12.75" customHeight="1">
      <c r="A200" s="38" t="s">
        <v>221</v>
      </c>
      <c r="B200" s="39"/>
      <c r="C200" s="61"/>
      <c r="D200" s="66"/>
      <c r="E200" s="454"/>
      <c r="F200" s="224">
        <v>0</v>
      </c>
      <c r="G200" s="68">
        <f>SUM(G199)</f>
        <v>113280</v>
      </c>
      <c r="H200" s="67"/>
      <c r="I200" s="452"/>
      <c r="J200" s="563"/>
      <c r="K200" s="173">
        <v>113280</v>
      </c>
    </row>
    <row r="201" spans="1:11" s="45" customFormat="1" ht="12.75" customHeight="1">
      <c r="A201" s="31">
        <v>383</v>
      </c>
      <c r="B201" s="32" t="s">
        <v>946</v>
      </c>
      <c r="C201" s="119" t="s">
        <v>222</v>
      </c>
      <c r="D201" s="66">
        <v>12</v>
      </c>
      <c r="E201" s="237">
        <v>180</v>
      </c>
      <c r="F201" s="224">
        <v>360</v>
      </c>
      <c r="G201" s="67">
        <f>E201*D201</f>
        <v>2160</v>
      </c>
      <c r="H201" s="67">
        <f t="shared" si="15"/>
        <v>2160</v>
      </c>
      <c r="I201" s="452"/>
      <c r="J201" s="563"/>
      <c r="K201" s="178">
        <v>2160</v>
      </c>
    </row>
    <row r="202" spans="1:11" s="44" customFormat="1" ht="12.75" customHeight="1">
      <c r="A202" s="33" t="s">
        <v>223</v>
      </c>
      <c r="B202" s="34"/>
      <c r="C202" s="58"/>
      <c r="D202" s="66"/>
      <c r="E202" s="453"/>
      <c r="F202" s="224">
        <v>0</v>
      </c>
      <c r="G202" s="68">
        <f>SUM(G201)</f>
        <v>2160</v>
      </c>
      <c r="H202" s="67"/>
      <c r="I202" s="452"/>
      <c r="J202" s="563"/>
      <c r="K202" s="173">
        <v>2160</v>
      </c>
    </row>
    <row r="203" spans="1:11" s="45" customFormat="1" ht="12.75" customHeight="1">
      <c r="A203" s="35">
        <v>393</v>
      </c>
      <c r="B203" s="30" t="s">
        <v>946</v>
      </c>
      <c r="C203" s="60" t="s">
        <v>1047</v>
      </c>
      <c r="D203" s="66">
        <v>12</v>
      </c>
      <c r="E203" s="242">
        <v>60</v>
      </c>
      <c r="F203" s="224">
        <v>4</v>
      </c>
      <c r="G203" s="67">
        <f>E203*D203</f>
        <v>720</v>
      </c>
      <c r="H203" s="67">
        <f t="shared" si="15"/>
        <v>720</v>
      </c>
      <c r="I203" s="452"/>
      <c r="J203" s="563"/>
      <c r="K203" s="178">
        <v>720</v>
      </c>
    </row>
    <row r="204" spans="1:11" s="45" customFormat="1" ht="12.75" customHeight="1">
      <c r="A204" s="35">
        <v>393</v>
      </c>
      <c r="B204" s="30" t="s">
        <v>946</v>
      </c>
      <c r="C204" s="60" t="s">
        <v>1046</v>
      </c>
      <c r="D204" s="66">
        <v>12</v>
      </c>
      <c r="E204" s="224">
        <v>1200</v>
      </c>
      <c r="F204" s="224">
        <v>2</v>
      </c>
      <c r="G204" s="67">
        <f>E204*D204</f>
        <v>14400</v>
      </c>
      <c r="H204" s="67">
        <f t="shared" si="15"/>
        <v>14400</v>
      </c>
      <c r="I204" s="452"/>
      <c r="J204" s="563"/>
      <c r="K204" s="178">
        <v>14400</v>
      </c>
    </row>
    <row r="205" spans="1:11" s="44" customFormat="1" ht="12.75" customHeight="1" thickBot="1">
      <c r="A205" s="46" t="s">
        <v>951</v>
      </c>
      <c r="B205" s="47"/>
      <c r="C205" s="64"/>
      <c r="D205" s="817"/>
      <c r="E205" s="527"/>
      <c r="F205" s="507">
        <v>0</v>
      </c>
      <c r="G205" s="71">
        <f>SUM(G203:G204)</f>
        <v>15120</v>
      </c>
      <c r="H205" s="823"/>
      <c r="I205" s="461"/>
      <c r="J205" s="824"/>
      <c r="K205" s="174">
        <v>15120</v>
      </c>
    </row>
    <row r="206" spans="1:11" s="44" customFormat="1" ht="19.5" customHeight="1" thickBot="1">
      <c r="A206" s="48"/>
      <c r="B206" s="48"/>
      <c r="C206" s="65"/>
      <c r="D206" s="65"/>
      <c r="E206" s="362"/>
      <c r="F206" s="261"/>
      <c r="G206" s="262"/>
      <c r="H206" s="263"/>
      <c r="I206" s="263"/>
      <c r="J206" s="263"/>
      <c r="K206" s="263"/>
    </row>
    <row r="207" spans="1:11" s="14" customFormat="1" ht="24.75" customHeight="1" thickBot="1">
      <c r="A207" s="1272" t="s">
        <v>135</v>
      </c>
      <c r="B207" s="1310"/>
      <c r="C207" s="1310"/>
      <c r="D207" s="1310"/>
      <c r="E207" s="1311"/>
      <c r="F207" s="488"/>
      <c r="G207" s="159">
        <f>SUM(G156+G158+G160+G163+G165+G167+G169+G171+G173+G177+G181+G183+G185+G187+G190+G192+G194+G196+G198+G200+G202+G205)</f>
        <v>827284.8</v>
      </c>
      <c r="H207" s="159">
        <f>SUM(H155:H205)</f>
        <v>827284.8</v>
      </c>
      <c r="I207" s="159">
        <f>SUM(I155:I205)</f>
        <v>0</v>
      </c>
      <c r="J207" s="159">
        <f>SUM(J155:J205)</f>
        <v>0</v>
      </c>
      <c r="K207" s="159">
        <f>SUM(K156+K158+K160+K163+K165+K167+K169+K171+K173+K177+K181+K183+K185+K187+K190+K192+K194+K196+K198+K200+K202+K205)</f>
        <v>827284.8</v>
      </c>
    </row>
    <row r="208" spans="1:11" s="398" customFormat="1" ht="19.5" customHeight="1" thickBot="1">
      <c r="A208" s="395"/>
      <c r="B208" s="395"/>
      <c r="C208" s="395"/>
      <c r="D208" s="395"/>
      <c r="E208" s="395"/>
      <c r="F208" s="395"/>
      <c r="G208" s="396"/>
      <c r="H208" s="396"/>
      <c r="I208" s="396"/>
      <c r="J208" s="396"/>
      <c r="K208" s="396"/>
    </row>
    <row r="209" spans="1:11" s="14" customFormat="1" ht="30.75" customHeight="1" thickBot="1">
      <c r="A209" s="430" t="s">
        <v>88</v>
      </c>
      <c r="B209" s="93"/>
      <c r="C209" s="93"/>
      <c r="D209" s="93"/>
      <c r="E209" s="93"/>
      <c r="F209" s="93"/>
      <c r="G209" s="106"/>
      <c r="H209" s="361"/>
      <c r="I209" s="363"/>
      <c r="J209" s="363"/>
      <c r="K209" s="363"/>
    </row>
    <row r="210" spans="1:11" s="14" customFormat="1" ht="12.75" customHeight="1">
      <c r="A210" s="474">
        <v>434</v>
      </c>
      <c r="B210" s="107" t="s">
        <v>964</v>
      </c>
      <c r="C210" s="108" t="s">
        <v>614</v>
      </c>
      <c r="D210" s="462">
        <v>1</v>
      </c>
      <c r="E210" s="552">
        <v>500</v>
      </c>
      <c r="F210" s="503">
        <v>1</v>
      </c>
      <c r="G210" s="139">
        <f>E210*F210</f>
        <v>500</v>
      </c>
      <c r="H210" s="581">
        <f aca="true" t="shared" si="16" ref="H210:H219">G210</f>
        <v>500</v>
      </c>
      <c r="I210" s="581"/>
      <c r="J210" s="581"/>
      <c r="K210" s="181">
        <v>500</v>
      </c>
    </row>
    <row r="211" spans="1:11" s="14" customFormat="1" ht="12.75" customHeight="1">
      <c r="A211" s="17">
        <v>434</v>
      </c>
      <c r="B211" s="4" t="s">
        <v>964</v>
      </c>
      <c r="C211" s="143" t="s">
        <v>929</v>
      </c>
      <c r="D211" s="66">
        <v>1</v>
      </c>
      <c r="E211" s="539">
        <v>1200</v>
      </c>
      <c r="F211" s="224">
        <v>1</v>
      </c>
      <c r="G211" s="114">
        <f>E211*F211</f>
        <v>1200</v>
      </c>
      <c r="H211" s="479">
        <f t="shared" si="16"/>
        <v>1200</v>
      </c>
      <c r="I211" s="479"/>
      <c r="J211" s="479"/>
      <c r="K211" s="183">
        <v>1200</v>
      </c>
    </row>
    <row r="212" spans="1:11" s="14" customFormat="1" ht="12.75" customHeight="1">
      <c r="A212" s="825" t="s">
        <v>147</v>
      </c>
      <c r="B212" s="4"/>
      <c r="C212" s="109"/>
      <c r="D212" s="66"/>
      <c r="E212" s="539"/>
      <c r="F212" s="224"/>
      <c r="G212" s="180">
        <f>SUM(G210:G211)</f>
        <v>1700</v>
      </c>
      <c r="H212" s="479"/>
      <c r="I212" s="479"/>
      <c r="J212" s="479"/>
      <c r="K212" s="182">
        <v>1700</v>
      </c>
    </row>
    <row r="213" spans="1:11" s="14" customFormat="1" ht="12.75" customHeight="1">
      <c r="A213" s="16">
        <v>436</v>
      </c>
      <c r="B213" s="4" t="s">
        <v>935</v>
      </c>
      <c r="C213" s="111" t="s">
        <v>100</v>
      </c>
      <c r="D213" s="66">
        <v>1</v>
      </c>
      <c r="E213" s="480">
        <v>400</v>
      </c>
      <c r="F213" s="224">
        <v>1</v>
      </c>
      <c r="G213" s="114">
        <f>SUM(E213*F213)</f>
        <v>400</v>
      </c>
      <c r="H213" s="479">
        <f t="shared" si="16"/>
        <v>400</v>
      </c>
      <c r="I213" s="479"/>
      <c r="J213" s="479"/>
      <c r="K213" s="183">
        <v>400</v>
      </c>
    </row>
    <row r="214" spans="1:11" s="14" customFormat="1" ht="12.75" customHeight="1">
      <c r="A214" s="169" t="s">
        <v>948</v>
      </c>
      <c r="B214" s="275"/>
      <c r="C214" s="359"/>
      <c r="D214" s="66"/>
      <c r="E214" s="482"/>
      <c r="F214" s="224"/>
      <c r="G214" s="180">
        <f>SUM(G213:G213)</f>
        <v>400</v>
      </c>
      <c r="H214" s="479"/>
      <c r="I214" s="479"/>
      <c r="J214" s="479"/>
      <c r="K214" s="182">
        <v>400</v>
      </c>
    </row>
    <row r="215" spans="1:11" s="14" customFormat="1" ht="12.75" customHeight="1">
      <c r="A215" s="320">
        <v>437</v>
      </c>
      <c r="B215" s="113" t="s">
        <v>937</v>
      </c>
      <c r="C215" s="110" t="s">
        <v>101</v>
      </c>
      <c r="D215" s="66">
        <v>1</v>
      </c>
      <c r="E215" s="480">
        <v>300</v>
      </c>
      <c r="F215" s="224">
        <v>1</v>
      </c>
      <c r="G215" s="114">
        <f>SUM(E215*F215)</f>
        <v>300</v>
      </c>
      <c r="H215" s="479">
        <f t="shared" si="16"/>
        <v>300</v>
      </c>
      <c r="I215" s="479"/>
      <c r="J215" s="483"/>
      <c r="K215" s="183">
        <v>300</v>
      </c>
    </row>
    <row r="216" spans="1:11" s="14" customFormat="1" ht="12.75" customHeight="1">
      <c r="A216" s="320">
        <v>437</v>
      </c>
      <c r="B216" s="113" t="s">
        <v>937</v>
      </c>
      <c r="C216" s="110" t="s">
        <v>930</v>
      </c>
      <c r="D216" s="66">
        <v>1</v>
      </c>
      <c r="E216" s="480">
        <v>360</v>
      </c>
      <c r="F216" s="224">
        <v>1</v>
      </c>
      <c r="G216" s="114">
        <f>SUM(E216*F216)</f>
        <v>360</v>
      </c>
      <c r="H216" s="479">
        <f t="shared" si="16"/>
        <v>360</v>
      </c>
      <c r="I216" s="479"/>
      <c r="J216" s="483"/>
      <c r="K216" s="183">
        <v>360</v>
      </c>
    </row>
    <row r="217" spans="1:11" s="14" customFormat="1" ht="12.75" customHeight="1">
      <c r="A217" s="320">
        <v>437</v>
      </c>
      <c r="B217" s="113" t="s">
        <v>937</v>
      </c>
      <c r="C217" s="110" t="s">
        <v>931</v>
      </c>
      <c r="D217" s="66">
        <v>1</v>
      </c>
      <c r="E217" s="480">
        <v>600</v>
      </c>
      <c r="F217" s="224">
        <v>1</v>
      </c>
      <c r="G217" s="114">
        <f>SUM(E217*F217)</f>
        <v>600</v>
      </c>
      <c r="H217" s="479">
        <f t="shared" si="16"/>
        <v>600</v>
      </c>
      <c r="I217" s="479"/>
      <c r="J217" s="483"/>
      <c r="K217" s="183">
        <v>600</v>
      </c>
    </row>
    <row r="218" spans="1:11" s="14" customFormat="1" ht="12.75" customHeight="1">
      <c r="A218" s="169" t="s">
        <v>1045</v>
      </c>
      <c r="B218" s="113"/>
      <c r="C218" s="258"/>
      <c r="D218" s="66"/>
      <c r="E218" s="484"/>
      <c r="F218" s="224"/>
      <c r="G218" s="180">
        <f>SUM(G215:G217)</f>
        <v>1260</v>
      </c>
      <c r="H218" s="479"/>
      <c r="I218" s="479"/>
      <c r="J218" s="479"/>
      <c r="K218" s="182">
        <v>1260</v>
      </c>
    </row>
    <row r="219" spans="1:11" s="14" customFormat="1" ht="12.75" customHeight="1">
      <c r="A219" s="320">
        <v>481</v>
      </c>
      <c r="B219" s="113" t="s">
        <v>949</v>
      </c>
      <c r="C219" s="258" t="s">
        <v>932</v>
      </c>
      <c r="D219" s="66">
        <v>1</v>
      </c>
      <c r="E219" s="484">
        <v>600</v>
      </c>
      <c r="F219" s="224">
        <v>1</v>
      </c>
      <c r="G219" s="114">
        <f>SUM(E219*F219)</f>
        <v>600</v>
      </c>
      <c r="H219" s="479">
        <f t="shared" si="16"/>
        <v>600</v>
      </c>
      <c r="I219" s="479"/>
      <c r="J219" s="479"/>
      <c r="K219" s="183">
        <v>600</v>
      </c>
    </row>
    <row r="220" spans="1:11" s="14" customFormat="1" ht="12.75" customHeight="1" thickBot="1">
      <c r="A220" s="170" t="s">
        <v>86</v>
      </c>
      <c r="B220" s="115"/>
      <c r="C220" s="116"/>
      <c r="D220" s="817"/>
      <c r="E220" s="485"/>
      <c r="F220" s="507">
        <v>0</v>
      </c>
      <c r="G220" s="118">
        <f>SUM(G219)</f>
        <v>600</v>
      </c>
      <c r="H220" s="486"/>
      <c r="I220" s="486"/>
      <c r="J220" s="486"/>
      <c r="K220" s="184">
        <v>600</v>
      </c>
    </row>
    <row r="221" spans="1:11" s="14" customFormat="1" ht="19.5" customHeight="1" thickBot="1">
      <c r="A221" s="93"/>
      <c r="B221" s="93"/>
      <c r="C221" s="93"/>
      <c r="D221" s="93"/>
      <c r="E221" s="93"/>
      <c r="F221" s="93"/>
      <c r="G221" s="106"/>
      <c r="H221" s="361"/>
      <c r="I221" s="363"/>
      <c r="J221" s="363"/>
      <c r="K221" s="363"/>
    </row>
    <row r="222" spans="1:78" s="394" customFormat="1" ht="24.75" customHeight="1" thickBot="1">
      <c r="A222" s="1272" t="s">
        <v>137</v>
      </c>
      <c r="B222" s="1310"/>
      <c r="C222" s="1310"/>
      <c r="D222" s="1310"/>
      <c r="E222" s="1311"/>
      <c r="F222" s="488"/>
      <c r="G222" s="159">
        <f>SUM(G212+G214+G218+G220)</f>
        <v>3960</v>
      </c>
      <c r="H222" s="159">
        <f>SUM(H210:H220)</f>
        <v>3960</v>
      </c>
      <c r="I222" s="159">
        <f>SUM(I210:I220)</f>
        <v>0</v>
      </c>
      <c r="J222" s="159">
        <f>SUM(J210:J220)</f>
        <v>0</v>
      </c>
      <c r="K222" s="159">
        <f>SUM(K212+K214+K218+K220)</f>
        <v>3960</v>
      </c>
      <c r="L222" s="399"/>
      <c r="M222" s="399"/>
      <c r="N222" s="399"/>
      <c r="O222" s="399"/>
      <c r="P222" s="399"/>
      <c r="Q222" s="399"/>
      <c r="R222" s="399"/>
      <c r="S222" s="399"/>
      <c r="T222" s="399"/>
      <c r="U222" s="399"/>
      <c r="V222" s="399"/>
      <c r="W222" s="399"/>
      <c r="X222" s="399"/>
      <c r="Y222" s="399"/>
      <c r="Z222" s="399"/>
      <c r="AA222" s="399"/>
      <c r="AB222" s="399"/>
      <c r="AC222" s="399"/>
      <c r="AD222" s="399"/>
      <c r="AE222" s="399"/>
      <c r="AF222" s="399"/>
      <c r="AG222" s="399"/>
      <c r="AH222" s="399"/>
      <c r="AI222" s="399"/>
      <c r="AJ222" s="399"/>
      <c r="AK222" s="399"/>
      <c r="AL222" s="399"/>
      <c r="AM222" s="399"/>
      <c r="AN222" s="399"/>
      <c r="AO222" s="399"/>
      <c r="AP222" s="399"/>
      <c r="AQ222" s="399"/>
      <c r="AR222" s="399"/>
      <c r="AS222" s="399"/>
      <c r="AT222" s="399"/>
      <c r="AU222" s="399"/>
      <c r="AV222" s="399"/>
      <c r="AW222" s="399"/>
      <c r="AX222" s="399"/>
      <c r="AY222" s="399"/>
      <c r="AZ222" s="399"/>
      <c r="BA222" s="399"/>
      <c r="BB222" s="399"/>
      <c r="BC222" s="399"/>
      <c r="BD222" s="399"/>
      <c r="BE222" s="399"/>
      <c r="BF222" s="399"/>
      <c r="BG222" s="399"/>
      <c r="BH222" s="399"/>
      <c r="BI222" s="399"/>
      <c r="BJ222" s="399"/>
      <c r="BK222" s="399"/>
      <c r="BL222" s="399"/>
      <c r="BM222" s="399"/>
      <c r="BN222" s="399"/>
      <c r="BO222" s="399"/>
      <c r="BP222" s="399"/>
      <c r="BQ222" s="399"/>
      <c r="BR222" s="399"/>
      <c r="BS222" s="399"/>
      <c r="BT222" s="399"/>
      <c r="BU222" s="399"/>
      <c r="BV222" s="399"/>
      <c r="BW222" s="399"/>
      <c r="BX222" s="399"/>
      <c r="BY222" s="399"/>
      <c r="BZ222" s="399"/>
    </row>
    <row r="223" spans="1:11" s="53" customFormat="1" ht="19.5" customHeight="1" thickBot="1">
      <c r="A223" s="50"/>
      <c r="B223" s="50"/>
      <c r="C223" s="50"/>
      <c r="D223" s="50"/>
      <c r="E223" s="51"/>
      <c r="F223" s="52"/>
      <c r="G223" s="51"/>
      <c r="H223" s="300"/>
      <c r="I223" s="300"/>
      <c r="J223" s="301"/>
      <c r="K223" s="301"/>
    </row>
    <row r="224" spans="1:78" s="393" customFormat="1" ht="24.75" customHeight="1" thickBot="1">
      <c r="A224" s="1241" t="s">
        <v>71</v>
      </c>
      <c r="B224" s="1308"/>
      <c r="C224" s="1308"/>
      <c r="D224" s="1308"/>
      <c r="E224" s="1309"/>
      <c r="F224" s="678"/>
      <c r="G224" s="826">
        <f>SUM(G207+G151+G222)</f>
        <v>1102532.1600000001</v>
      </c>
      <c r="H224" s="826">
        <f>SUM(H207+H151+H222)</f>
        <v>1102532.1600000001</v>
      </c>
      <c r="I224" s="826">
        <f>SUM(I207+I151+I222)</f>
        <v>0</v>
      </c>
      <c r="J224" s="826">
        <f>SUM(J207+J151+J222)</f>
        <v>0</v>
      </c>
      <c r="K224" s="826">
        <f>SUM(K207+K151+K222)</f>
        <v>1102532.1600000001</v>
      </c>
      <c r="L224" s="400"/>
      <c r="M224" s="400"/>
      <c r="N224" s="400"/>
      <c r="O224" s="400"/>
      <c r="P224" s="400"/>
      <c r="Q224" s="400"/>
      <c r="R224" s="400"/>
      <c r="S224" s="400"/>
      <c r="T224" s="400"/>
      <c r="U224" s="400"/>
      <c r="V224" s="400"/>
      <c r="W224" s="400"/>
      <c r="X224" s="400"/>
      <c r="Y224" s="400"/>
      <c r="Z224" s="400"/>
      <c r="AA224" s="400"/>
      <c r="AB224" s="400"/>
      <c r="AC224" s="400"/>
      <c r="AD224" s="400"/>
      <c r="AE224" s="400"/>
      <c r="AF224" s="400"/>
      <c r="AG224" s="400"/>
      <c r="AH224" s="400"/>
      <c r="AI224" s="400"/>
      <c r="AJ224" s="400"/>
      <c r="AK224" s="400"/>
      <c r="AL224" s="400"/>
      <c r="AM224" s="400"/>
      <c r="AN224" s="400"/>
      <c r="AO224" s="400"/>
      <c r="AP224" s="400"/>
      <c r="AQ224" s="400"/>
      <c r="AR224" s="400"/>
      <c r="AS224" s="400"/>
      <c r="AT224" s="400"/>
      <c r="AU224" s="400"/>
      <c r="AV224" s="400"/>
      <c r="AW224" s="400"/>
      <c r="AX224" s="400"/>
      <c r="AY224" s="400"/>
      <c r="AZ224" s="400"/>
      <c r="BA224" s="400"/>
      <c r="BB224" s="400"/>
      <c r="BC224" s="400"/>
      <c r="BD224" s="400"/>
      <c r="BE224" s="400"/>
      <c r="BF224" s="400"/>
      <c r="BG224" s="400"/>
      <c r="BH224" s="400"/>
      <c r="BI224" s="400"/>
      <c r="BJ224" s="400"/>
      <c r="BK224" s="400"/>
      <c r="BL224" s="400"/>
      <c r="BM224" s="400"/>
      <c r="BN224" s="400"/>
      <c r="BO224" s="400"/>
      <c r="BP224" s="400"/>
      <c r="BQ224" s="400"/>
      <c r="BR224" s="400"/>
      <c r="BS224" s="400"/>
      <c r="BT224" s="400"/>
      <c r="BU224" s="400"/>
      <c r="BV224" s="400"/>
      <c r="BW224" s="400"/>
      <c r="BX224" s="400"/>
      <c r="BY224" s="400"/>
      <c r="BZ224" s="400"/>
    </row>
    <row r="225" spans="2:11" s="53" customFormat="1" ht="12.75" customHeight="1">
      <c r="B225" s="54"/>
      <c r="E225" s="55"/>
      <c r="F225" s="56"/>
      <c r="G225" s="55"/>
      <c r="H225" s="300"/>
      <c r="I225" s="300"/>
      <c r="J225" s="301"/>
      <c r="K225" s="301"/>
    </row>
    <row r="226" spans="8:11" s="53" customFormat="1" ht="12.75" customHeight="1">
      <c r="H226" s="300"/>
      <c r="I226" s="300"/>
      <c r="J226" s="301"/>
      <c r="K226" s="301"/>
    </row>
    <row r="227" spans="8:11" s="53" customFormat="1" ht="12.75" customHeight="1">
      <c r="H227" s="300"/>
      <c r="I227" s="300"/>
      <c r="J227" s="301"/>
      <c r="K227" s="301"/>
    </row>
    <row r="228" spans="2:11" s="53" customFormat="1" ht="12.75" customHeight="1">
      <c r="B228" s="54"/>
      <c r="E228" s="55"/>
      <c r="F228" s="56"/>
      <c r="G228" s="55"/>
      <c r="H228" s="300"/>
      <c r="I228" s="300"/>
      <c r="J228" s="301"/>
      <c r="K228" s="301"/>
    </row>
    <row r="229" spans="2:11" s="53" customFormat="1" ht="12.75" customHeight="1">
      <c r="B229" s="54"/>
      <c r="E229" s="55"/>
      <c r="F229" s="56"/>
      <c r="G229" s="55"/>
      <c r="H229" s="300"/>
      <c r="I229" s="300"/>
      <c r="J229" s="301"/>
      <c r="K229" s="301"/>
    </row>
    <row r="230" spans="2:11" s="53" customFormat="1" ht="12.75" customHeight="1">
      <c r="B230" s="54"/>
      <c r="E230" s="55"/>
      <c r="F230" s="56"/>
      <c r="G230" s="55"/>
      <c r="H230" s="300"/>
      <c r="I230" s="300"/>
      <c r="J230" s="301"/>
      <c r="K230" s="301"/>
    </row>
    <row r="231" spans="2:11" s="53" customFormat="1" ht="12.75" customHeight="1">
      <c r="B231" s="54"/>
      <c r="E231" s="55"/>
      <c r="F231" s="56"/>
      <c r="G231" s="55"/>
      <c r="H231" s="300"/>
      <c r="I231" s="300"/>
      <c r="J231" s="301"/>
      <c r="K231" s="301"/>
    </row>
    <row r="232" spans="2:11" s="53" customFormat="1" ht="12.75" customHeight="1">
      <c r="B232" s="54"/>
      <c r="E232" s="55"/>
      <c r="F232" s="56"/>
      <c r="G232" s="55"/>
      <c r="H232" s="300"/>
      <c r="I232" s="300"/>
      <c r="J232" s="301"/>
      <c r="K232" s="301"/>
    </row>
    <row r="233" spans="2:11" s="53" customFormat="1" ht="12.75" customHeight="1">
      <c r="B233" s="54"/>
      <c r="E233" s="55"/>
      <c r="F233" s="56"/>
      <c r="G233" s="55"/>
      <c r="H233" s="300"/>
      <c r="I233" s="300"/>
      <c r="J233" s="301"/>
      <c r="K233" s="301"/>
    </row>
    <row r="234" spans="2:11" s="53" customFormat="1" ht="12.75" customHeight="1">
      <c r="B234" s="54"/>
      <c r="E234" s="55"/>
      <c r="F234" s="56"/>
      <c r="G234" s="55"/>
      <c r="H234" s="300"/>
      <c r="I234" s="300"/>
      <c r="J234" s="301"/>
      <c r="K234" s="301"/>
    </row>
    <row r="235" spans="2:11" s="53" customFormat="1" ht="12.75" customHeight="1">
      <c r="B235" s="54"/>
      <c r="E235" s="55"/>
      <c r="F235" s="56"/>
      <c r="G235" s="55"/>
      <c r="H235" s="300"/>
      <c r="I235" s="300"/>
      <c r="J235" s="301"/>
      <c r="K235" s="301"/>
    </row>
    <row r="236" spans="1:11" s="53" customFormat="1" ht="12.75" customHeight="1">
      <c r="A236" s="302"/>
      <c r="B236" s="7"/>
      <c r="C236" s="302"/>
      <c r="D236" s="302"/>
      <c r="E236" s="8"/>
      <c r="F236" s="9"/>
      <c r="G236" s="8"/>
      <c r="H236" s="300"/>
      <c r="I236" s="300"/>
      <c r="J236" s="301"/>
      <c r="K236" s="301"/>
    </row>
    <row r="237" spans="2:11" s="53" customFormat="1" ht="12.75" customHeight="1">
      <c r="B237" s="54"/>
      <c r="E237" s="55"/>
      <c r="F237" s="56"/>
      <c r="G237" s="55"/>
      <c r="H237" s="300"/>
      <c r="I237" s="300"/>
      <c r="J237" s="301"/>
      <c r="K237" s="301"/>
    </row>
    <row r="238" spans="2:11" s="53" customFormat="1" ht="12.75" customHeight="1">
      <c r="B238" s="54"/>
      <c r="E238" s="55"/>
      <c r="F238" s="56"/>
      <c r="G238" s="55"/>
      <c r="H238" s="300"/>
      <c r="I238" s="300"/>
      <c r="J238" s="301"/>
      <c r="K238" s="301"/>
    </row>
    <row r="239" spans="2:11" s="53" customFormat="1" ht="12.75" customHeight="1">
      <c r="B239" s="54"/>
      <c r="E239" s="55"/>
      <c r="F239" s="56"/>
      <c r="G239" s="55"/>
      <c r="H239" s="300"/>
      <c r="I239" s="300"/>
      <c r="J239" s="301"/>
      <c r="K239" s="301"/>
    </row>
    <row r="240" spans="2:11" s="53" customFormat="1" ht="12.75" customHeight="1">
      <c r="B240" s="54"/>
      <c r="E240" s="55"/>
      <c r="F240" s="56"/>
      <c r="G240" s="55"/>
      <c r="H240" s="300"/>
      <c r="I240" s="300"/>
      <c r="J240" s="301"/>
      <c r="K240" s="301"/>
    </row>
    <row r="241" spans="2:11" s="53" customFormat="1" ht="12.75" customHeight="1">
      <c r="B241" s="54"/>
      <c r="E241" s="55"/>
      <c r="F241" s="56"/>
      <c r="G241" s="55"/>
      <c r="H241" s="300"/>
      <c r="I241" s="300"/>
      <c r="J241" s="301"/>
      <c r="K241" s="301"/>
    </row>
    <row r="242" spans="2:11" s="53" customFormat="1" ht="12.75" customHeight="1">
      <c r="B242" s="54"/>
      <c r="E242" s="55"/>
      <c r="F242" s="56"/>
      <c r="G242" s="55"/>
      <c r="H242" s="300"/>
      <c r="I242" s="300"/>
      <c r="J242" s="301"/>
      <c r="K242" s="301"/>
    </row>
    <row r="243" spans="2:11" s="53" customFormat="1" ht="12.75" customHeight="1">
      <c r="B243" s="54"/>
      <c r="E243" s="55"/>
      <c r="F243" s="56"/>
      <c r="G243" s="55"/>
      <c r="H243" s="300"/>
      <c r="I243" s="300"/>
      <c r="J243" s="301"/>
      <c r="K243" s="301"/>
    </row>
    <row r="244" spans="2:11" s="53" customFormat="1" ht="12.75" customHeight="1">
      <c r="B244" s="54"/>
      <c r="E244" s="55"/>
      <c r="F244" s="56"/>
      <c r="G244" s="55"/>
      <c r="H244" s="300"/>
      <c r="I244" s="300"/>
      <c r="J244" s="301"/>
      <c r="K244" s="301"/>
    </row>
    <row r="245" spans="2:11" s="53" customFormat="1" ht="12.75" customHeight="1">
      <c r="B245" s="54"/>
      <c r="E245" s="55"/>
      <c r="F245" s="56"/>
      <c r="G245" s="55"/>
      <c r="H245" s="300"/>
      <c r="I245" s="300"/>
      <c r="J245" s="301"/>
      <c r="K245" s="301"/>
    </row>
    <row r="246" spans="2:11" s="53" customFormat="1" ht="12.75" customHeight="1">
      <c r="B246" s="54"/>
      <c r="E246" s="55"/>
      <c r="F246" s="56"/>
      <c r="G246" s="55"/>
      <c r="H246" s="300"/>
      <c r="I246" s="300"/>
      <c r="J246" s="301"/>
      <c r="K246" s="301"/>
    </row>
    <row r="247" spans="2:11" s="53" customFormat="1" ht="12.75" customHeight="1">
      <c r="B247" s="54"/>
      <c r="E247" s="55"/>
      <c r="F247" s="56"/>
      <c r="G247" s="55"/>
      <c r="H247" s="300"/>
      <c r="I247" s="300"/>
      <c r="J247" s="301"/>
      <c r="K247" s="301"/>
    </row>
    <row r="248" spans="2:11" s="53" customFormat="1" ht="12.75" customHeight="1">
      <c r="B248" s="54"/>
      <c r="E248" s="55"/>
      <c r="F248" s="56"/>
      <c r="G248" s="55"/>
      <c r="H248" s="300"/>
      <c r="I248" s="300"/>
      <c r="J248" s="301"/>
      <c r="K248" s="301"/>
    </row>
    <row r="249" spans="2:11" s="53" customFormat="1" ht="12.75" customHeight="1">
      <c r="B249" s="54"/>
      <c r="E249" s="55"/>
      <c r="F249" s="56"/>
      <c r="G249" s="55"/>
      <c r="H249" s="300"/>
      <c r="I249" s="300"/>
      <c r="J249" s="301"/>
      <c r="K249" s="301"/>
    </row>
    <row r="250" spans="2:11" s="53" customFormat="1" ht="12.75" customHeight="1">
      <c r="B250" s="54"/>
      <c r="E250" s="55"/>
      <c r="F250" s="56"/>
      <c r="G250" s="55"/>
      <c r="H250" s="300"/>
      <c r="I250" s="300"/>
      <c r="J250" s="301"/>
      <c r="K250" s="301"/>
    </row>
    <row r="251" spans="2:11" s="53" customFormat="1" ht="12.75" customHeight="1">
      <c r="B251" s="54"/>
      <c r="E251" s="55"/>
      <c r="F251" s="56"/>
      <c r="G251" s="55"/>
      <c r="H251" s="300"/>
      <c r="I251" s="300"/>
      <c r="J251" s="301"/>
      <c r="K251" s="301"/>
    </row>
    <row r="252" spans="2:11" s="53" customFormat="1" ht="12.75" customHeight="1">
      <c r="B252" s="54"/>
      <c r="E252" s="55"/>
      <c r="F252" s="56"/>
      <c r="G252" s="55"/>
      <c r="H252" s="300"/>
      <c r="I252" s="300"/>
      <c r="J252" s="301"/>
      <c r="K252" s="301"/>
    </row>
    <row r="253" spans="2:11" s="53" customFormat="1" ht="12.75" customHeight="1">
      <c r="B253" s="54"/>
      <c r="E253" s="55"/>
      <c r="F253" s="56"/>
      <c r="G253" s="55"/>
      <c r="H253" s="300"/>
      <c r="I253" s="300"/>
      <c r="J253" s="301"/>
      <c r="K253" s="301"/>
    </row>
    <row r="254" spans="2:11" s="53" customFormat="1" ht="12.75" customHeight="1">
      <c r="B254" s="54"/>
      <c r="E254" s="55"/>
      <c r="F254" s="56"/>
      <c r="G254" s="55"/>
      <c r="H254" s="300"/>
      <c r="I254" s="300"/>
      <c r="J254" s="301"/>
      <c r="K254" s="301"/>
    </row>
    <row r="255" spans="2:11" s="53" customFormat="1" ht="12.75" customHeight="1">
      <c r="B255" s="54"/>
      <c r="E255" s="55"/>
      <c r="F255" s="56"/>
      <c r="G255" s="55"/>
      <c r="H255" s="300"/>
      <c r="I255" s="300"/>
      <c r="J255" s="301"/>
      <c r="K255" s="301"/>
    </row>
    <row r="256" spans="2:11" s="53" customFormat="1" ht="12.75" customHeight="1">
      <c r="B256" s="54"/>
      <c r="E256" s="55"/>
      <c r="F256" s="56"/>
      <c r="G256" s="55"/>
      <c r="H256" s="300"/>
      <c r="I256" s="300"/>
      <c r="J256" s="301"/>
      <c r="K256" s="301"/>
    </row>
    <row r="257" spans="8:11" s="53" customFormat="1" ht="12.75" customHeight="1">
      <c r="H257" s="300"/>
      <c r="I257" s="300"/>
      <c r="J257" s="301"/>
      <c r="K257" s="301"/>
    </row>
    <row r="258" spans="8:11" s="53" customFormat="1" ht="12.75" customHeight="1">
      <c r="H258" s="300"/>
      <c r="I258" s="300"/>
      <c r="J258" s="301"/>
      <c r="K258" s="301"/>
    </row>
    <row r="259" spans="8:11" s="53" customFormat="1" ht="12.75" customHeight="1">
      <c r="H259" s="300"/>
      <c r="I259" s="300"/>
      <c r="J259" s="301"/>
      <c r="K259" s="301"/>
    </row>
    <row r="260" spans="8:11" s="53" customFormat="1" ht="12.75" customHeight="1">
      <c r="H260" s="300"/>
      <c r="I260" s="300"/>
      <c r="J260" s="301"/>
      <c r="K260" s="301"/>
    </row>
    <row r="261" spans="8:11" s="53" customFormat="1" ht="12.75" customHeight="1">
      <c r="H261" s="300"/>
      <c r="I261" s="300"/>
      <c r="J261" s="301"/>
      <c r="K261" s="301"/>
    </row>
    <row r="262" spans="8:11" s="53" customFormat="1" ht="12.75" customHeight="1">
      <c r="H262" s="300"/>
      <c r="I262" s="300"/>
      <c r="J262" s="301"/>
      <c r="K262" s="301"/>
    </row>
    <row r="263" spans="8:11" s="53" customFormat="1" ht="12.75" customHeight="1">
      <c r="H263" s="300"/>
      <c r="I263" s="300"/>
      <c r="J263" s="301"/>
      <c r="K263" s="301"/>
    </row>
    <row r="264" spans="8:11" s="53" customFormat="1" ht="12.75" customHeight="1">
      <c r="H264" s="300"/>
      <c r="I264" s="300"/>
      <c r="J264" s="301"/>
      <c r="K264" s="301"/>
    </row>
    <row r="265" spans="2:7" ht="12.75" customHeight="1">
      <c r="B265" s="6"/>
      <c r="E265" s="390"/>
      <c r="F265" s="390"/>
      <c r="G265" s="390"/>
    </row>
    <row r="266" ht="12.75" customHeight="1"/>
  </sheetData>
  <sheetProtection password="CA1F" sheet="1" objects="1" scenarios="1" selectLockedCells="1" selectUnlockedCells="1"/>
  <mergeCells count="17">
    <mergeCell ref="F7:G7"/>
    <mergeCell ref="J7:K7"/>
    <mergeCell ref="A8:B8"/>
    <mergeCell ref="F3:G3"/>
    <mergeCell ref="A4:K4"/>
    <mergeCell ref="A5:K5"/>
    <mergeCell ref="F6:G6"/>
    <mergeCell ref="J6:K6"/>
    <mergeCell ref="A1:C1"/>
    <mergeCell ref="A2:C2"/>
    <mergeCell ref="A3:C3"/>
    <mergeCell ref="A224:E224"/>
    <mergeCell ref="A7:B7"/>
    <mergeCell ref="A151:E151"/>
    <mergeCell ref="A207:E207"/>
    <mergeCell ref="A222:E222"/>
    <mergeCell ref="A9:E9"/>
  </mergeCells>
  <printOptions/>
  <pageMargins left="0.1968503937007874" right="0.1968503937007874" top="0.3937007874015748" bottom="0.3937007874015748" header="0" footer="0"/>
  <pageSetup horizontalDpi="600" verticalDpi="600" orientation="landscape" paperSize="5" scale="70" r:id="rId1"/>
  <headerFooter alignWithMargins="0">
    <oddFooter>&amp;CPágina &amp;P de &amp;N</oddFooter>
  </headerFooter>
  <rowBreaks count="1" manualBreakCount="1">
    <brk id="218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V172"/>
  <sheetViews>
    <sheetView workbookViewId="0" topLeftCell="A127">
      <selection activeCell="C7" sqref="C7"/>
    </sheetView>
  </sheetViews>
  <sheetFormatPr defaultColWidth="11.421875" defaultRowHeight="12.75"/>
  <cols>
    <col min="1" max="1" width="13.140625" style="6" customWidth="1"/>
    <col min="2" max="2" width="14.57421875" style="7" customWidth="1"/>
    <col min="3" max="3" width="58.421875" style="6" customWidth="1"/>
    <col min="4" max="4" width="15.7109375" style="6" customWidth="1"/>
    <col min="5" max="5" width="15.421875" style="8" customWidth="1"/>
    <col min="6" max="6" width="13.7109375" style="9" hidden="1" customWidth="1"/>
    <col min="7" max="7" width="24.28125" style="8" customWidth="1"/>
    <col min="8" max="8" width="26.57421875" style="6" customWidth="1"/>
    <col min="9" max="9" width="25.57421875" style="6" customWidth="1"/>
    <col min="10" max="10" width="26.140625" style="6" customWidth="1"/>
    <col min="11" max="11" width="27.57421875" style="6" customWidth="1"/>
    <col min="12" max="16384" width="11.421875" style="6" customWidth="1"/>
  </cols>
  <sheetData>
    <row r="1" spans="1:11" s="2" customFormat="1" ht="12.75" customHeight="1">
      <c r="A1" s="1281" t="s">
        <v>980</v>
      </c>
      <c r="B1" s="1282"/>
      <c r="C1" s="1282"/>
      <c r="D1" s="489"/>
      <c r="E1" s="489"/>
      <c r="F1" s="356"/>
      <c r="G1" s="99"/>
      <c r="H1" s="100"/>
      <c r="I1" s="344"/>
      <c r="J1" s="344"/>
      <c r="K1" s="351"/>
    </row>
    <row r="2" spans="1:11" s="2" customFormat="1" ht="12.75" customHeight="1">
      <c r="A2" s="1283" t="s">
        <v>981</v>
      </c>
      <c r="B2" s="1284"/>
      <c r="C2" s="1284"/>
      <c r="D2" s="487"/>
      <c r="E2" s="487"/>
      <c r="F2" s="356"/>
      <c r="G2" s="3"/>
      <c r="H2" s="12"/>
      <c r="I2" s="345"/>
      <c r="J2" s="345"/>
      <c r="K2" s="352"/>
    </row>
    <row r="3" spans="1:11" s="2" customFormat="1" ht="12.75" customHeight="1" thickBot="1">
      <c r="A3" s="1285" t="s">
        <v>982</v>
      </c>
      <c r="B3" s="1286"/>
      <c r="C3" s="1286"/>
      <c r="D3" s="11"/>
      <c r="E3" s="11"/>
      <c r="F3" s="357"/>
      <c r="G3" s="1288"/>
      <c r="H3" s="1288"/>
      <c r="I3" s="345"/>
      <c r="J3" s="345"/>
      <c r="K3" s="352"/>
    </row>
    <row r="4" spans="1:11" s="2" customFormat="1" ht="26.25" customHeight="1" thickBot="1">
      <c r="A4" s="1274" t="s">
        <v>133</v>
      </c>
      <c r="B4" s="1275"/>
      <c r="C4" s="1275"/>
      <c r="D4" s="1275"/>
      <c r="E4" s="1275"/>
      <c r="F4" s="1275"/>
      <c r="G4" s="1275"/>
      <c r="H4" s="1275"/>
      <c r="I4" s="1275"/>
      <c r="J4" s="1275"/>
      <c r="K4" s="1276"/>
    </row>
    <row r="5" spans="1:11" s="2" customFormat="1" ht="25.5" customHeight="1">
      <c r="A5" s="1277" t="s">
        <v>971</v>
      </c>
      <c r="B5" s="1278"/>
      <c r="C5" s="1278"/>
      <c r="D5" s="1278"/>
      <c r="E5" s="1278"/>
      <c r="F5" s="1278"/>
      <c r="G5" s="1278"/>
      <c r="H5" s="1278"/>
      <c r="I5" s="1278"/>
      <c r="J5" s="1278"/>
      <c r="K5" s="1278"/>
    </row>
    <row r="6" spans="1:11" s="2" customFormat="1" ht="12.75" customHeight="1">
      <c r="A6" s="18" t="s">
        <v>933</v>
      </c>
      <c r="B6" s="11"/>
      <c r="C6" s="10"/>
      <c r="D6" s="10"/>
      <c r="E6" s="10"/>
      <c r="F6" s="19"/>
      <c r="G6" s="1279"/>
      <c r="H6" s="1279"/>
      <c r="I6" s="345"/>
      <c r="J6" s="425" t="s">
        <v>134</v>
      </c>
      <c r="K6" s="425"/>
    </row>
    <row r="7" spans="1:11" s="2" customFormat="1" ht="12.75" customHeight="1">
      <c r="A7" s="1265" t="s">
        <v>934</v>
      </c>
      <c r="B7" s="1266"/>
      <c r="C7" s="10"/>
      <c r="D7" s="10"/>
      <c r="E7" s="10"/>
      <c r="F7" s="19"/>
      <c r="G7" s="1267"/>
      <c r="H7" s="1267"/>
      <c r="I7" s="345"/>
      <c r="J7" s="730" t="s">
        <v>832</v>
      </c>
      <c r="K7" s="730"/>
    </row>
    <row r="8" spans="1:11" s="2" customFormat="1" ht="12.75" customHeight="1">
      <c r="A8" s="1289" t="s">
        <v>102</v>
      </c>
      <c r="B8" s="1290"/>
      <c r="C8" s="10"/>
      <c r="D8" s="10"/>
      <c r="E8" s="10"/>
      <c r="F8" s="19"/>
      <c r="G8" s="3"/>
      <c r="H8" s="12"/>
      <c r="I8" s="345"/>
      <c r="J8" s="345"/>
      <c r="K8" s="352"/>
    </row>
    <row r="9" spans="1:11" s="2" customFormat="1" ht="12.75" customHeight="1">
      <c r="A9" s="1265" t="s">
        <v>103</v>
      </c>
      <c r="B9" s="1266"/>
      <c r="C9" s="1266"/>
      <c r="D9" s="1266"/>
      <c r="E9" s="1266"/>
      <c r="F9" s="1266"/>
      <c r="G9" s="3"/>
      <c r="H9" s="12"/>
      <c r="I9" s="345"/>
      <c r="J9" s="345"/>
      <c r="K9" s="352"/>
    </row>
    <row r="10" spans="1:11" s="2" customFormat="1" ht="12.75" customHeight="1" thickBot="1">
      <c r="A10" s="95"/>
      <c r="B10" s="95"/>
      <c r="C10" s="95"/>
      <c r="D10" s="95"/>
      <c r="E10" s="95"/>
      <c r="F10" s="358"/>
      <c r="G10" s="3"/>
      <c r="H10" s="12"/>
      <c r="I10" s="345"/>
      <c r="J10" s="372"/>
      <c r="K10" s="353"/>
    </row>
    <row r="11" spans="1:11" s="2" customFormat="1" ht="37.5" customHeight="1" thickBot="1">
      <c r="A11" s="164" t="s">
        <v>145</v>
      </c>
      <c r="B11" s="166" t="s">
        <v>146</v>
      </c>
      <c r="C11" s="165" t="s">
        <v>936</v>
      </c>
      <c r="D11" s="161" t="s">
        <v>138</v>
      </c>
      <c r="E11" s="162" t="s">
        <v>139</v>
      </c>
      <c r="F11" s="162" t="s">
        <v>139</v>
      </c>
      <c r="G11" s="161" t="s">
        <v>140</v>
      </c>
      <c r="H11" s="163" t="s">
        <v>141</v>
      </c>
      <c r="I11" s="163" t="s">
        <v>142</v>
      </c>
      <c r="J11" s="163" t="s">
        <v>143</v>
      </c>
      <c r="K11" s="163" t="s">
        <v>144</v>
      </c>
    </row>
    <row r="12" spans="1:11" s="2" customFormat="1" ht="27.75" customHeight="1" thickBot="1">
      <c r="A12" s="384" t="s">
        <v>90</v>
      </c>
      <c r="B12" s="122"/>
      <c r="C12" s="122"/>
      <c r="D12" s="122"/>
      <c r="E12" s="122"/>
      <c r="F12" s="19"/>
      <c r="G12" s="236"/>
      <c r="H12" s="19"/>
      <c r="I12" s="123"/>
      <c r="J12" s="123"/>
      <c r="K12" s="123"/>
    </row>
    <row r="13" spans="1:11" s="2" customFormat="1" ht="12.75" customHeight="1">
      <c r="A13" s="941">
        <v>211</v>
      </c>
      <c r="B13" s="942"/>
      <c r="C13" s="943" t="s">
        <v>76</v>
      </c>
      <c r="D13" s="944"/>
      <c r="E13" s="944"/>
      <c r="F13" s="945"/>
      <c r="G13" s="930">
        <v>6000</v>
      </c>
      <c r="H13" s="930">
        <v>6000</v>
      </c>
      <c r="I13" s="946"/>
      <c r="J13" s="946"/>
      <c r="K13" s="930">
        <v>6000</v>
      </c>
    </row>
    <row r="14" spans="1:11" s="2" customFormat="1" ht="12.75" customHeight="1">
      <c r="A14" s="828">
        <v>211</v>
      </c>
      <c r="B14" s="167"/>
      <c r="C14" s="303" t="s">
        <v>77</v>
      </c>
      <c r="D14" s="304"/>
      <c r="E14" s="304"/>
      <c r="F14" s="940"/>
      <c r="G14" s="483">
        <v>2600</v>
      </c>
      <c r="H14" s="483">
        <v>2600</v>
      </c>
      <c r="I14" s="947"/>
      <c r="J14" s="947"/>
      <c r="K14" s="483">
        <v>2600</v>
      </c>
    </row>
    <row r="15" spans="1:11" s="2" customFormat="1" ht="12.75" customHeight="1">
      <c r="A15" s="955" t="s">
        <v>955</v>
      </c>
      <c r="B15" s="304"/>
      <c r="C15" s="304"/>
      <c r="D15" s="304"/>
      <c r="E15" s="304"/>
      <c r="F15" s="940"/>
      <c r="G15" s="933">
        <v>8600</v>
      </c>
      <c r="H15" s="940"/>
      <c r="I15" s="947"/>
      <c r="J15" s="947"/>
      <c r="K15" s="933">
        <v>8600</v>
      </c>
    </row>
    <row r="16" spans="1:11" s="27" customFormat="1" ht="12.75" customHeight="1">
      <c r="A16" s="948">
        <v>221</v>
      </c>
      <c r="B16" s="144" t="s">
        <v>937</v>
      </c>
      <c r="C16" s="949" t="s">
        <v>861</v>
      </c>
      <c r="D16" s="950">
        <v>20</v>
      </c>
      <c r="E16" s="951">
        <v>550</v>
      </c>
      <c r="F16" s="951">
        <v>20</v>
      </c>
      <c r="G16" s="952">
        <v>11000</v>
      </c>
      <c r="H16" s="953">
        <v>11000</v>
      </c>
      <c r="I16" s="953"/>
      <c r="J16" s="953"/>
      <c r="K16" s="954">
        <v>11000</v>
      </c>
    </row>
    <row r="17" spans="1:11" s="27" customFormat="1" ht="12.75" customHeight="1">
      <c r="A17" s="31">
        <v>221</v>
      </c>
      <c r="B17" s="37" t="s">
        <v>937</v>
      </c>
      <c r="C17" s="128" t="s">
        <v>427</v>
      </c>
      <c r="D17" s="441">
        <v>20</v>
      </c>
      <c r="E17" s="237">
        <v>170</v>
      </c>
      <c r="F17" s="237">
        <v>20</v>
      </c>
      <c r="G17" s="67">
        <v>3400</v>
      </c>
      <c r="H17" s="22">
        <v>3400</v>
      </c>
      <c r="I17" s="22"/>
      <c r="J17" s="22"/>
      <c r="K17" s="178">
        <v>3400</v>
      </c>
    </row>
    <row r="18" spans="1:11" s="27" customFormat="1" ht="12.75" customHeight="1">
      <c r="A18" s="31">
        <v>221</v>
      </c>
      <c r="B18" s="239" t="s">
        <v>862</v>
      </c>
      <c r="C18" s="128" t="s">
        <v>863</v>
      </c>
      <c r="D18" s="441">
        <v>20</v>
      </c>
      <c r="E18" s="237">
        <v>350</v>
      </c>
      <c r="F18" s="237">
        <v>20</v>
      </c>
      <c r="G18" s="67">
        <f>+E18*F18</f>
        <v>7000</v>
      </c>
      <c r="H18" s="22">
        <v>7000</v>
      </c>
      <c r="I18" s="22"/>
      <c r="J18" s="22"/>
      <c r="K18" s="178">
        <v>7000</v>
      </c>
    </row>
    <row r="19" spans="1:11" s="41" customFormat="1" ht="12.75" customHeight="1">
      <c r="A19" s="33" t="s">
        <v>329</v>
      </c>
      <c r="B19" s="34"/>
      <c r="C19" s="58"/>
      <c r="D19" s="441"/>
      <c r="E19" s="453"/>
      <c r="F19" s="237"/>
      <c r="G19" s="75">
        <f>SUM(G16:G18)</f>
        <v>21400</v>
      </c>
      <c r="H19" s="525"/>
      <c r="I19" s="525"/>
      <c r="J19" s="525"/>
      <c r="K19" s="177">
        <v>21400</v>
      </c>
    </row>
    <row r="20" spans="1:11" s="27" customFormat="1" ht="12.75" customHeight="1">
      <c r="A20" s="36">
        <v>231</v>
      </c>
      <c r="B20" s="37" t="s">
        <v>953</v>
      </c>
      <c r="C20" s="60" t="s">
        <v>1043</v>
      </c>
      <c r="D20" s="441">
        <v>25</v>
      </c>
      <c r="E20" s="224">
        <v>20</v>
      </c>
      <c r="F20" s="237">
        <v>25</v>
      </c>
      <c r="G20" s="67">
        <f>+E20*F20</f>
        <v>500</v>
      </c>
      <c r="H20" s="22">
        <v>500</v>
      </c>
      <c r="I20" s="22"/>
      <c r="J20" s="22"/>
      <c r="K20" s="178">
        <v>500</v>
      </c>
    </row>
    <row r="21" spans="1:11" s="27" customFormat="1" ht="12.75" customHeight="1">
      <c r="A21" s="28">
        <v>231</v>
      </c>
      <c r="B21" s="30" t="s">
        <v>953</v>
      </c>
      <c r="C21" s="57" t="s">
        <v>1044</v>
      </c>
      <c r="D21" s="441">
        <v>25</v>
      </c>
      <c r="E21" s="224">
        <v>21</v>
      </c>
      <c r="F21" s="237">
        <v>25</v>
      </c>
      <c r="G21" s="67">
        <f aca="true" t="shared" si="0" ref="G21:G29">+E21*F21</f>
        <v>525</v>
      </c>
      <c r="H21" s="22">
        <v>525</v>
      </c>
      <c r="I21" s="22"/>
      <c r="J21" s="22"/>
      <c r="K21" s="178">
        <v>525</v>
      </c>
    </row>
    <row r="22" spans="1:11" s="27" customFormat="1" ht="12.75" customHeight="1">
      <c r="A22" s="35">
        <v>231</v>
      </c>
      <c r="B22" s="29" t="s">
        <v>937</v>
      </c>
      <c r="C22" s="60" t="s">
        <v>938</v>
      </c>
      <c r="D22" s="441">
        <v>40</v>
      </c>
      <c r="E22" s="224">
        <v>11</v>
      </c>
      <c r="F22" s="237">
        <v>40</v>
      </c>
      <c r="G22" s="67">
        <f t="shared" si="0"/>
        <v>440</v>
      </c>
      <c r="H22" s="22">
        <v>440</v>
      </c>
      <c r="I22" s="22"/>
      <c r="J22" s="22"/>
      <c r="K22" s="178">
        <v>440</v>
      </c>
    </row>
    <row r="23" spans="1:11" ht="15" customHeight="1">
      <c r="A23" s="828">
        <v>231</v>
      </c>
      <c r="B23" s="4" t="s">
        <v>194</v>
      </c>
      <c r="C23" s="110" t="s">
        <v>111</v>
      </c>
      <c r="D23" s="441">
        <v>20</v>
      </c>
      <c r="E23" s="22">
        <v>50</v>
      </c>
      <c r="F23" s="237">
        <v>20</v>
      </c>
      <c r="G23" s="67">
        <f t="shared" si="0"/>
        <v>1000</v>
      </c>
      <c r="H23" s="459">
        <v>1000</v>
      </c>
      <c r="I23" s="829"/>
      <c r="J23" s="829"/>
      <c r="K23" s="178">
        <v>1000</v>
      </c>
    </row>
    <row r="24" spans="1:11" ht="12.75">
      <c r="A24" s="828">
        <v>231</v>
      </c>
      <c r="B24" s="4" t="s">
        <v>194</v>
      </c>
      <c r="C24" s="110" t="s">
        <v>112</v>
      </c>
      <c r="D24" s="441">
        <v>10</v>
      </c>
      <c r="E24" s="22">
        <v>53</v>
      </c>
      <c r="F24" s="237">
        <v>10</v>
      </c>
      <c r="G24" s="67">
        <f t="shared" si="0"/>
        <v>530</v>
      </c>
      <c r="H24" s="459">
        <v>530</v>
      </c>
      <c r="I24" s="829"/>
      <c r="J24" s="829"/>
      <c r="K24" s="178">
        <v>530</v>
      </c>
    </row>
    <row r="25" spans="1:11" ht="12.75">
      <c r="A25" s="828">
        <v>231</v>
      </c>
      <c r="B25" s="4" t="s">
        <v>194</v>
      </c>
      <c r="C25" s="110" t="s">
        <v>113</v>
      </c>
      <c r="D25" s="441">
        <v>10</v>
      </c>
      <c r="E25" s="22">
        <v>91</v>
      </c>
      <c r="F25" s="237">
        <v>10</v>
      </c>
      <c r="G25" s="67">
        <f t="shared" si="0"/>
        <v>910</v>
      </c>
      <c r="H25" s="459">
        <v>910</v>
      </c>
      <c r="I25" s="829"/>
      <c r="J25" s="829"/>
      <c r="K25" s="178">
        <v>910</v>
      </c>
    </row>
    <row r="26" spans="1:11" ht="12.75">
      <c r="A26" s="828">
        <v>231</v>
      </c>
      <c r="B26" s="4" t="s">
        <v>194</v>
      </c>
      <c r="C26" s="110" t="s">
        <v>114</v>
      </c>
      <c r="D26" s="441">
        <v>10</v>
      </c>
      <c r="E26" s="22">
        <v>125</v>
      </c>
      <c r="F26" s="237">
        <v>10</v>
      </c>
      <c r="G26" s="67">
        <f t="shared" si="0"/>
        <v>1250</v>
      </c>
      <c r="H26" s="459">
        <v>1250</v>
      </c>
      <c r="I26" s="829"/>
      <c r="J26" s="829"/>
      <c r="K26" s="178">
        <v>1250</v>
      </c>
    </row>
    <row r="27" spans="1:11" ht="12.75">
      <c r="A27" s="828">
        <v>231</v>
      </c>
      <c r="B27" s="167" t="s">
        <v>117</v>
      </c>
      <c r="C27" s="168" t="s">
        <v>118</v>
      </c>
      <c r="D27" s="441">
        <v>140</v>
      </c>
      <c r="E27" s="22">
        <v>33</v>
      </c>
      <c r="F27" s="237">
        <v>140</v>
      </c>
      <c r="G27" s="67">
        <f t="shared" si="0"/>
        <v>4620</v>
      </c>
      <c r="H27" s="459">
        <v>4620</v>
      </c>
      <c r="I27" s="829"/>
      <c r="J27" s="829"/>
      <c r="K27" s="178">
        <v>4620</v>
      </c>
    </row>
    <row r="28" spans="1:11" ht="12.75">
      <c r="A28" s="828">
        <v>231</v>
      </c>
      <c r="B28" s="37" t="s">
        <v>937</v>
      </c>
      <c r="C28" s="168" t="s">
        <v>119</v>
      </c>
      <c r="D28" s="441">
        <v>20</v>
      </c>
      <c r="E28" s="22">
        <v>20</v>
      </c>
      <c r="F28" s="237">
        <v>20</v>
      </c>
      <c r="G28" s="67">
        <f t="shared" si="0"/>
        <v>400</v>
      </c>
      <c r="H28" s="459">
        <v>400</v>
      </c>
      <c r="I28" s="829"/>
      <c r="J28" s="829"/>
      <c r="K28" s="178">
        <v>400</v>
      </c>
    </row>
    <row r="29" spans="1:11" ht="12.75">
      <c r="A29" s="828">
        <v>231</v>
      </c>
      <c r="B29" s="37" t="s">
        <v>937</v>
      </c>
      <c r="C29" s="168" t="s">
        <v>121</v>
      </c>
      <c r="D29" s="441">
        <v>20</v>
      </c>
      <c r="E29" s="22">
        <v>7</v>
      </c>
      <c r="F29" s="237">
        <v>20</v>
      </c>
      <c r="G29" s="67">
        <f t="shared" si="0"/>
        <v>140</v>
      </c>
      <c r="H29" s="459">
        <v>140</v>
      </c>
      <c r="I29" s="829"/>
      <c r="J29" s="829"/>
      <c r="K29" s="178">
        <v>140</v>
      </c>
    </row>
    <row r="30" spans="1:11" s="305" customFormat="1" ht="12.75">
      <c r="A30" s="38" t="s">
        <v>956</v>
      </c>
      <c r="B30" s="830"/>
      <c r="C30" s="831"/>
      <c r="D30" s="441"/>
      <c r="E30" s="525"/>
      <c r="F30" s="237"/>
      <c r="G30" s="75">
        <f>SUM(G20:G29)</f>
        <v>10315</v>
      </c>
      <c r="H30" s="832"/>
      <c r="I30" s="833"/>
      <c r="J30" s="833"/>
      <c r="K30" s="177">
        <v>10315</v>
      </c>
    </row>
    <row r="31" spans="1:11" ht="12.75">
      <c r="A31" s="475">
        <v>233</v>
      </c>
      <c r="B31" s="37" t="s">
        <v>937</v>
      </c>
      <c r="C31" s="168" t="s">
        <v>538</v>
      </c>
      <c r="D31" s="441">
        <v>10</v>
      </c>
      <c r="E31" s="22">
        <v>16</v>
      </c>
      <c r="F31" s="237">
        <v>10</v>
      </c>
      <c r="G31" s="67">
        <f>+E31*F31</f>
        <v>160</v>
      </c>
      <c r="H31" s="459">
        <v>160</v>
      </c>
      <c r="I31" s="829"/>
      <c r="J31" s="829"/>
      <c r="K31" s="178">
        <v>160</v>
      </c>
    </row>
    <row r="32" spans="1:11" ht="12" customHeight="1">
      <c r="A32" s="475">
        <v>233</v>
      </c>
      <c r="B32" s="37" t="s">
        <v>937</v>
      </c>
      <c r="C32" s="168" t="s">
        <v>864</v>
      </c>
      <c r="D32" s="441">
        <v>5</v>
      </c>
      <c r="E32" s="22">
        <v>65</v>
      </c>
      <c r="F32" s="237">
        <v>5</v>
      </c>
      <c r="G32" s="67">
        <f aca="true" t="shared" si="1" ref="G32:G38">+E32*F32</f>
        <v>325</v>
      </c>
      <c r="H32" s="459">
        <v>325</v>
      </c>
      <c r="I32" s="829"/>
      <c r="J32" s="829"/>
      <c r="K32" s="178">
        <v>325</v>
      </c>
    </row>
    <row r="33" spans="1:11" ht="12.75">
      <c r="A33" s="828">
        <v>233</v>
      </c>
      <c r="B33" s="167" t="s">
        <v>117</v>
      </c>
      <c r="C33" s="168" t="s">
        <v>865</v>
      </c>
      <c r="D33" s="441">
        <v>50</v>
      </c>
      <c r="E33" s="22">
        <v>12</v>
      </c>
      <c r="F33" s="237">
        <v>50</v>
      </c>
      <c r="G33" s="67">
        <f t="shared" si="1"/>
        <v>600</v>
      </c>
      <c r="H33" s="459">
        <v>600</v>
      </c>
      <c r="I33" s="829"/>
      <c r="J33" s="829"/>
      <c r="K33" s="178">
        <v>600</v>
      </c>
    </row>
    <row r="34" spans="1:11" ht="12.75">
      <c r="A34" s="828">
        <v>233</v>
      </c>
      <c r="B34" s="37" t="s">
        <v>937</v>
      </c>
      <c r="C34" s="168" t="s">
        <v>866</v>
      </c>
      <c r="D34" s="441">
        <v>20</v>
      </c>
      <c r="E34" s="22">
        <v>33</v>
      </c>
      <c r="F34" s="237">
        <v>20</v>
      </c>
      <c r="G34" s="67">
        <f t="shared" si="1"/>
        <v>660</v>
      </c>
      <c r="H34" s="459">
        <v>660</v>
      </c>
      <c r="I34" s="829"/>
      <c r="J34" s="829"/>
      <c r="K34" s="178">
        <v>660</v>
      </c>
    </row>
    <row r="35" spans="1:11" ht="12.75">
      <c r="A35" s="828">
        <v>233</v>
      </c>
      <c r="B35" s="167" t="s">
        <v>867</v>
      </c>
      <c r="C35" s="168" t="s">
        <v>868</v>
      </c>
      <c r="D35" s="441">
        <v>20</v>
      </c>
      <c r="E35" s="22">
        <v>30</v>
      </c>
      <c r="F35" s="237">
        <v>20</v>
      </c>
      <c r="G35" s="67">
        <f t="shared" si="1"/>
        <v>600</v>
      </c>
      <c r="H35" s="459">
        <v>600</v>
      </c>
      <c r="I35" s="829"/>
      <c r="J35" s="829"/>
      <c r="K35" s="178">
        <v>600</v>
      </c>
    </row>
    <row r="36" spans="1:11" ht="12.75">
      <c r="A36" s="828">
        <v>233</v>
      </c>
      <c r="B36" s="167" t="s">
        <v>867</v>
      </c>
      <c r="C36" s="168" t="s">
        <v>869</v>
      </c>
      <c r="D36" s="441">
        <v>20</v>
      </c>
      <c r="E36" s="22">
        <v>30</v>
      </c>
      <c r="F36" s="237">
        <v>20</v>
      </c>
      <c r="G36" s="67">
        <f t="shared" si="1"/>
        <v>600</v>
      </c>
      <c r="H36" s="459">
        <v>600</v>
      </c>
      <c r="I36" s="829"/>
      <c r="J36" s="829"/>
      <c r="K36" s="178">
        <v>600</v>
      </c>
    </row>
    <row r="37" spans="1:11" ht="12.75">
      <c r="A37" s="828">
        <v>233</v>
      </c>
      <c r="B37" s="167" t="s">
        <v>867</v>
      </c>
      <c r="C37" s="168" t="s">
        <v>870</v>
      </c>
      <c r="D37" s="441">
        <v>20</v>
      </c>
      <c r="E37" s="22">
        <v>30</v>
      </c>
      <c r="F37" s="237">
        <v>20</v>
      </c>
      <c r="G37" s="67">
        <f t="shared" si="1"/>
        <v>600</v>
      </c>
      <c r="H37" s="459">
        <v>600</v>
      </c>
      <c r="I37" s="829"/>
      <c r="J37" s="829"/>
      <c r="K37" s="178">
        <v>600</v>
      </c>
    </row>
    <row r="38" spans="1:11" ht="12.75">
      <c r="A38" s="828">
        <v>233</v>
      </c>
      <c r="B38" s="167" t="s">
        <v>867</v>
      </c>
      <c r="C38" s="168" t="s">
        <v>871</v>
      </c>
      <c r="D38" s="441">
        <v>20</v>
      </c>
      <c r="E38" s="22">
        <v>30</v>
      </c>
      <c r="F38" s="237">
        <v>20</v>
      </c>
      <c r="G38" s="67">
        <f t="shared" si="1"/>
        <v>600</v>
      </c>
      <c r="H38" s="459">
        <v>600</v>
      </c>
      <c r="I38" s="829"/>
      <c r="J38" s="829"/>
      <c r="K38" s="178">
        <v>600</v>
      </c>
    </row>
    <row r="39" spans="1:11" s="305" customFormat="1" ht="12.75">
      <c r="A39" s="38" t="s">
        <v>257</v>
      </c>
      <c r="B39" s="304"/>
      <c r="C39" s="692"/>
      <c r="D39" s="441"/>
      <c r="E39" s="525"/>
      <c r="F39" s="237"/>
      <c r="G39" s="75">
        <f>SUM(G31:G38)</f>
        <v>4145</v>
      </c>
      <c r="H39" s="832"/>
      <c r="I39" s="833"/>
      <c r="J39" s="833"/>
      <c r="K39" s="177">
        <v>4145</v>
      </c>
    </row>
    <row r="40" spans="1:12" ht="12.75">
      <c r="A40" s="475">
        <v>239</v>
      </c>
      <c r="B40" s="37" t="s">
        <v>937</v>
      </c>
      <c r="C40" s="168" t="s">
        <v>872</v>
      </c>
      <c r="D40" s="441">
        <v>2</v>
      </c>
      <c r="E40" s="22">
        <v>135</v>
      </c>
      <c r="F40" s="237">
        <v>2</v>
      </c>
      <c r="G40" s="67">
        <f>+E40*F40</f>
        <v>270</v>
      </c>
      <c r="H40" s="22">
        <v>270</v>
      </c>
      <c r="I40" s="525"/>
      <c r="J40" s="525"/>
      <c r="K40" s="178">
        <v>270</v>
      </c>
      <c r="L40" s="41"/>
    </row>
    <row r="41" spans="1:11" s="41" customFormat="1" ht="12.75" customHeight="1">
      <c r="A41" s="38" t="s">
        <v>558</v>
      </c>
      <c r="B41" s="39"/>
      <c r="C41" s="61"/>
      <c r="D41" s="441"/>
      <c r="E41" s="454"/>
      <c r="F41" s="237"/>
      <c r="G41" s="75">
        <v>270</v>
      </c>
      <c r="H41" s="22"/>
      <c r="I41" s="525"/>
      <c r="J41" s="525"/>
      <c r="K41" s="177">
        <v>270</v>
      </c>
    </row>
    <row r="42" spans="1:11" s="41" customFormat="1" ht="12.75" customHeight="1">
      <c r="A42" s="36">
        <v>244</v>
      </c>
      <c r="B42" s="37" t="s">
        <v>937</v>
      </c>
      <c r="C42" s="60" t="s">
        <v>873</v>
      </c>
      <c r="D42" s="441">
        <v>20</v>
      </c>
      <c r="E42" s="242">
        <v>400</v>
      </c>
      <c r="F42" s="237">
        <v>20</v>
      </c>
      <c r="G42" s="67">
        <f>+E42*F42</f>
        <v>8000</v>
      </c>
      <c r="H42" s="22">
        <v>8000</v>
      </c>
      <c r="I42" s="525"/>
      <c r="J42" s="525"/>
      <c r="K42" s="178">
        <v>8000</v>
      </c>
    </row>
    <row r="43" spans="1:11" s="41" customFormat="1" ht="12.75" customHeight="1">
      <c r="A43" s="38" t="s">
        <v>575</v>
      </c>
      <c r="B43" s="39"/>
      <c r="C43" s="61"/>
      <c r="D43" s="441"/>
      <c r="E43" s="454"/>
      <c r="F43" s="237"/>
      <c r="G43" s="75">
        <f>+G42</f>
        <v>8000</v>
      </c>
      <c r="H43" s="22"/>
      <c r="I43" s="525"/>
      <c r="J43" s="525"/>
      <c r="K43" s="177">
        <v>8000</v>
      </c>
    </row>
    <row r="44" spans="1:12" s="41" customFormat="1" ht="12.75" customHeight="1">
      <c r="A44" s="36">
        <v>255</v>
      </c>
      <c r="B44" s="37" t="s">
        <v>937</v>
      </c>
      <c r="C44" s="60" t="s">
        <v>874</v>
      </c>
      <c r="D44" s="441">
        <v>10</v>
      </c>
      <c r="E44" s="242">
        <v>399</v>
      </c>
      <c r="F44" s="237">
        <v>10</v>
      </c>
      <c r="G44" s="67">
        <v>3990</v>
      </c>
      <c r="H44" s="22">
        <v>3990</v>
      </c>
      <c r="I44" s="22"/>
      <c r="J44" s="22"/>
      <c r="K44" s="178">
        <v>3990</v>
      </c>
      <c r="L44" s="27"/>
    </row>
    <row r="45" spans="1:11" s="41" customFormat="1" ht="12">
      <c r="A45" s="38" t="s">
        <v>351</v>
      </c>
      <c r="B45" s="39"/>
      <c r="C45" s="61"/>
      <c r="D45" s="441"/>
      <c r="E45" s="454"/>
      <c r="F45" s="237"/>
      <c r="G45" s="75">
        <v>3990</v>
      </c>
      <c r="H45" s="22"/>
      <c r="I45" s="525"/>
      <c r="J45" s="525"/>
      <c r="K45" s="177">
        <v>3990</v>
      </c>
    </row>
    <row r="46" spans="1:11" s="41" customFormat="1" ht="12">
      <c r="A46" s="36">
        <v>256</v>
      </c>
      <c r="B46" s="39" t="s">
        <v>954</v>
      </c>
      <c r="C46" s="60" t="s">
        <v>875</v>
      </c>
      <c r="D46" s="441">
        <v>20000</v>
      </c>
      <c r="E46" s="242">
        <v>3</v>
      </c>
      <c r="F46" s="237">
        <v>20000</v>
      </c>
      <c r="G46" s="67">
        <f>+E46*F46</f>
        <v>60000</v>
      </c>
      <c r="H46" s="22">
        <v>60000</v>
      </c>
      <c r="I46" s="525"/>
      <c r="J46" s="525"/>
      <c r="K46" s="178">
        <v>60000</v>
      </c>
    </row>
    <row r="47" spans="1:11" s="41" customFormat="1" ht="12">
      <c r="A47" s="38" t="s">
        <v>957</v>
      </c>
      <c r="B47" s="39"/>
      <c r="C47" s="61"/>
      <c r="D47" s="441"/>
      <c r="E47" s="454"/>
      <c r="F47" s="237"/>
      <c r="G47" s="75">
        <f>+G46</f>
        <v>60000</v>
      </c>
      <c r="H47" s="525"/>
      <c r="I47" s="525"/>
      <c r="J47" s="525"/>
      <c r="K47" s="177">
        <v>60000</v>
      </c>
    </row>
    <row r="48" spans="1:11" s="43" customFormat="1" ht="12.75">
      <c r="A48" s="36">
        <v>257</v>
      </c>
      <c r="B48" s="37" t="s">
        <v>937</v>
      </c>
      <c r="C48" s="60" t="s">
        <v>876</v>
      </c>
      <c r="D48" s="441">
        <v>1</v>
      </c>
      <c r="E48" s="224">
        <v>400</v>
      </c>
      <c r="F48" s="237">
        <v>1</v>
      </c>
      <c r="G48" s="67">
        <f>+E48*F48</f>
        <v>400</v>
      </c>
      <c r="H48" s="22">
        <v>400</v>
      </c>
      <c r="I48" s="22"/>
      <c r="J48" s="22"/>
      <c r="K48" s="178">
        <v>400</v>
      </c>
    </row>
    <row r="49" spans="1:11" s="44" customFormat="1" ht="12.75">
      <c r="A49" s="38" t="s">
        <v>877</v>
      </c>
      <c r="B49" s="39"/>
      <c r="C49" s="61"/>
      <c r="D49" s="441"/>
      <c r="E49" s="519"/>
      <c r="F49" s="237"/>
      <c r="G49" s="75">
        <f>+G48</f>
        <v>400</v>
      </c>
      <c r="H49" s="525"/>
      <c r="I49" s="525"/>
      <c r="J49" s="525"/>
      <c r="K49" s="177">
        <v>400</v>
      </c>
    </row>
    <row r="50" spans="1:11" s="43" customFormat="1" ht="12.75">
      <c r="A50" s="36">
        <v>258</v>
      </c>
      <c r="B50" s="167" t="s">
        <v>640</v>
      </c>
      <c r="C50" s="60" t="s">
        <v>878</v>
      </c>
      <c r="D50" s="441">
        <v>20</v>
      </c>
      <c r="E50" s="224">
        <v>140</v>
      </c>
      <c r="F50" s="237">
        <v>20</v>
      </c>
      <c r="G50" s="67">
        <f>+E50*F50</f>
        <v>2800</v>
      </c>
      <c r="H50" s="22">
        <v>2800</v>
      </c>
      <c r="I50" s="22"/>
      <c r="J50" s="22"/>
      <c r="K50" s="178">
        <v>2800</v>
      </c>
    </row>
    <row r="51" spans="1:11" s="43" customFormat="1" ht="12" customHeight="1">
      <c r="A51" s="36">
        <v>258</v>
      </c>
      <c r="B51" s="37" t="s">
        <v>937</v>
      </c>
      <c r="C51" s="60" t="s">
        <v>577</v>
      </c>
      <c r="D51" s="441">
        <v>5000</v>
      </c>
      <c r="E51" s="224">
        <v>0.2</v>
      </c>
      <c r="F51" s="237">
        <v>5000</v>
      </c>
      <c r="G51" s="67">
        <f>+E51*F51</f>
        <v>1000</v>
      </c>
      <c r="H51" s="22">
        <v>1000</v>
      </c>
      <c r="I51" s="22"/>
      <c r="J51" s="22"/>
      <c r="K51" s="178">
        <v>1000</v>
      </c>
    </row>
    <row r="52" spans="1:11" s="44" customFormat="1" ht="12.75">
      <c r="A52" s="38" t="s">
        <v>260</v>
      </c>
      <c r="B52" s="39"/>
      <c r="C52" s="61"/>
      <c r="D52" s="441"/>
      <c r="E52" s="519"/>
      <c r="F52" s="237"/>
      <c r="G52" s="75">
        <f>SUM(G50:G51)</f>
        <v>3800</v>
      </c>
      <c r="H52" s="525"/>
      <c r="I52" s="525"/>
      <c r="J52" s="525"/>
      <c r="K52" s="177">
        <v>3800</v>
      </c>
    </row>
    <row r="53" spans="1:11" s="27" customFormat="1" ht="12">
      <c r="A53" s="35">
        <v>292</v>
      </c>
      <c r="B53" s="37" t="s">
        <v>937</v>
      </c>
      <c r="C53" s="21" t="s">
        <v>261</v>
      </c>
      <c r="D53" s="441">
        <v>20</v>
      </c>
      <c r="E53" s="22">
        <v>38</v>
      </c>
      <c r="F53" s="237">
        <v>20</v>
      </c>
      <c r="G53" s="67">
        <f>+E53*F53</f>
        <v>760</v>
      </c>
      <c r="H53" s="22">
        <v>760</v>
      </c>
      <c r="I53" s="22"/>
      <c r="J53" s="22"/>
      <c r="K53" s="178">
        <v>760</v>
      </c>
    </row>
    <row r="54" spans="1:11" s="27" customFormat="1" ht="12">
      <c r="A54" s="35">
        <v>292</v>
      </c>
      <c r="B54" s="37" t="s">
        <v>937</v>
      </c>
      <c r="C54" s="21" t="s">
        <v>262</v>
      </c>
      <c r="D54" s="441">
        <v>30</v>
      </c>
      <c r="E54" s="22">
        <v>11</v>
      </c>
      <c r="F54" s="237">
        <v>30</v>
      </c>
      <c r="G54" s="67">
        <f aca="true" t="shared" si="2" ref="G54:G78">+E54*F54</f>
        <v>330</v>
      </c>
      <c r="H54" s="22">
        <v>330</v>
      </c>
      <c r="I54" s="22"/>
      <c r="J54" s="22"/>
      <c r="K54" s="178">
        <v>330</v>
      </c>
    </row>
    <row r="55" spans="1:11" s="27" customFormat="1" ht="12">
      <c r="A55" s="35">
        <v>292</v>
      </c>
      <c r="B55" s="37" t="s">
        <v>937</v>
      </c>
      <c r="C55" s="21" t="s">
        <v>263</v>
      </c>
      <c r="D55" s="441">
        <v>20</v>
      </c>
      <c r="E55" s="22">
        <v>30</v>
      </c>
      <c r="F55" s="237">
        <v>20</v>
      </c>
      <c r="G55" s="67">
        <f t="shared" si="2"/>
        <v>600</v>
      </c>
      <c r="H55" s="22">
        <v>600</v>
      </c>
      <c r="I55" s="22"/>
      <c r="J55" s="22"/>
      <c r="K55" s="178">
        <v>600</v>
      </c>
    </row>
    <row r="56" spans="1:11" s="27" customFormat="1" ht="12">
      <c r="A56" s="35">
        <v>292</v>
      </c>
      <c r="B56" s="37" t="s">
        <v>937</v>
      </c>
      <c r="C56" s="21" t="s">
        <v>264</v>
      </c>
      <c r="D56" s="441">
        <v>20</v>
      </c>
      <c r="E56" s="22">
        <v>15</v>
      </c>
      <c r="F56" s="237">
        <v>20</v>
      </c>
      <c r="G56" s="67">
        <f t="shared" si="2"/>
        <v>300</v>
      </c>
      <c r="H56" s="22">
        <v>300</v>
      </c>
      <c r="I56" s="22"/>
      <c r="J56" s="22"/>
      <c r="K56" s="178">
        <v>300</v>
      </c>
    </row>
    <row r="57" spans="1:11" s="27" customFormat="1" ht="24">
      <c r="A57" s="35">
        <v>292</v>
      </c>
      <c r="B57" s="37" t="s">
        <v>937</v>
      </c>
      <c r="C57" s="21" t="s">
        <v>880</v>
      </c>
      <c r="D57" s="441">
        <v>100</v>
      </c>
      <c r="E57" s="22">
        <v>5</v>
      </c>
      <c r="F57" s="237">
        <v>100</v>
      </c>
      <c r="G57" s="67">
        <f t="shared" si="2"/>
        <v>500</v>
      </c>
      <c r="H57" s="22">
        <v>500</v>
      </c>
      <c r="I57" s="22"/>
      <c r="J57" s="22"/>
      <c r="K57" s="178">
        <v>500</v>
      </c>
    </row>
    <row r="58" spans="1:11" s="27" customFormat="1" ht="23.25" customHeight="1">
      <c r="A58" s="35">
        <v>292</v>
      </c>
      <c r="B58" s="37" t="s">
        <v>937</v>
      </c>
      <c r="C58" s="21" t="s">
        <v>984</v>
      </c>
      <c r="D58" s="441">
        <v>100</v>
      </c>
      <c r="E58" s="22">
        <v>7</v>
      </c>
      <c r="F58" s="237">
        <v>100</v>
      </c>
      <c r="G58" s="67">
        <f t="shared" si="2"/>
        <v>700</v>
      </c>
      <c r="H58" s="22">
        <v>700</v>
      </c>
      <c r="I58" s="22"/>
      <c r="J58" s="22"/>
      <c r="K58" s="178">
        <v>700</v>
      </c>
    </row>
    <row r="59" spans="1:11" s="27" customFormat="1" ht="24.75" customHeight="1">
      <c r="A59" s="35">
        <v>292</v>
      </c>
      <c r="B59" s="37" t="s">
        <v>937</v>
      </c>
      <c r="C59" s="21" t="s">
        <v>283</v>
      </c>
      <c r="D59" s="441">
        <v>100</v>
      </c>
      <c r="E59" s="22">
        <v>2</v>
      </c>
      <c r="F59" s="237">
        <v>100</v>
      </c>
      <c r="G59" s="67">
        <f t="shared" si="2"/>
        <v>200</v>
      </c>
      <c r="H59" s="22">
        <v>200</v>
      </c>
      <c r="I59" s="22"/>
      <c r="J59" s="22"/>
      <c r="K59" s="178">
        <v>200</v>
      </c>
    </row>
    <row r="60" spans="1:11" s="27" customFormat="1" ht="24.75" customHeight="1">
      <c r="A60" s="35">
        <v>292</v>
      </c>
      <c r="B60" s="37" t="s">
        <v>937</v>
      </c>
      <c r="C60" s="21" t="s">
        <v>284</v>
      </c>
      <c r="D60" s="441">
        <v>100</v>
      </c>
      <c r="E60" s="22">
        <v>2.5</v>
      </c>
      <c r="F60" s="237">
        <v>100</v>
      </c>
      <c r="G60" s="67">
        <f t="shared" si="2"/>
        <v>250</v>
      </c>
      <c r="H60" s="22">
        <v>250</v>
      </c>
      <c r="I60" s="22"/>
      <c r="J60" s="22"/>
      <c r="K60" s="178">
        <v>250</v>
      </c>
    </row>
    <row r="61" spans="1:11" s="27" customFormat="1" ht="12">
      <c r="A61" s="35">
        <v>292</v>
      </c>
      <c r="B61" s="37" t="s">
        <v>937</v>
      </c>
      <c r="C61" s="21" t="s">
        <v>881</v>
      </c>
      <c r="D61" s="441">
        <v>100</v>
      </c>
      <c r="E61" s="22">
        <v>2.5</v>
      </c>
      <c r="F61" s="237">
        <v>100</v>
      </c>
      <c r="G61" s="67">
        <f t="shared" si="2"/>
        <v>250</v>
      </c>
      <c r="H61" s="22">
        <v>250</v>
      </c>
      <c r="I61" s="22"/>
      <c r="J61" s="22"/>
      <c r="K61" s="178">
        <v>250</v>
      </c>
    </row>
    <row r="62" spans="1:11" s="27" customFormat="1" ht="12">
      <c r="A62" s="35">
        <v>292</v>
      </c>
      <c r="B62" s="24" t="s">
        <v>285</v>
      </c>
      <c r="C62" s="21" t="s">
        <v>994</v>
      </c>
      <c r="D62" s="441">
        <v>120</v>
      </c>
      <c r="E62" s="22">
        <v>8</v>
      </c>
      <c r="F62" s="237">
        <v>120</v>
      </c>
      <c r="G62" s="67">
        <f t="shared" si="2"/>
        <v>960</v>
      </c>
      <c r="H62" s="22">
        <v>960</v>
      </c>
      <c r="I62" s="22"/>
      <c r="J62" s="22"/>
      <c r="K62" s="178">
        <v>960</v>
      </c>
    </row>
    <row r="63" spans="1:11" s="27" customFormat="1" ht="12">
      <c r="A63" s="35">
        <v>292</v>
      </c>
      <c r="B63" s="37" t="s">
        <v>937</v>
      </c>
      <c r="C63" s="21" t="s">
        <v>995</v>
      </c>
      <c r="D63" s="441">
        <v>70</v>
      </c>
      <c r="E63" s="22">
        <v>12</v>
      </c>
      <c r="F63" s="237">
        <v>70</v>
      </c>
      <c r="G63" s="67">
        <f t="shared" si="2"/>
        <v>840</v>
      </c>
      <c r="H63" s="22">
        <v>840</v>
      </c>
      <c r="I63" s="22"/>
      <c r="J63" s="22"/>
      <c r="K63" s="178">
        <v>840</v>
      </c>
    </row>
    <row r="64" spans="1:11" s="27" customFormat="1" ht="12.75" customHeight="1">
      <c r="A64" s="35">
        <v>292</v>
      </c>
      <c r="B64" s="37" t="s">
        <v>937</v>
      </c>
      <c r="C64" s="21" t="s">
        <v>996</v>
      </c>
      <c r="D64" s="441">
        <v>70</v>
      </c>
      <c r="E64" s="22">
        <v>15</v>
      </c>
      <c r="F64" s="237">
        <v>70</v>
      </c>
      <c r="G64" s="67">
        <f t="shared" si="2"/>
        <v>1050</v>
      </c>
      <c r="H64" s="22">
        <v>1050</v>
      </c>
      <c r="I64" s="22"/>
      <c r="J64" s="22"/>
      <c r="K64" s="178">
        <v>1050</v>
      </c>
    </row>
    <row r="65" spans="1:11" s="27" customFormat="1" ht="27" customHeight="1">
      <c r="A65" s="35">
        <v>292</v>
      </c>
      <c r="B65" s="37" t="s">
        <v>937</v>
      </c>
      <c r="C65" s="21" t="s">
        <v>286</v>
      </c>
      <c r="D65" s="441">
        <v>50</v>
      </c>
      <c r="E65" s="22">
        <v>6</v>
      </c>
      <c r="F65" s="237">
        <v>50</v>
      </c>
      <c r="G65" s="67">
        <f t="shared" si="2"/>
        <v>300</v>
      </c>
      <c r="H65" s="22">
        <v>300</v>
      </c>
      <c r="I65" s="22"/>
      <c r="J65" s="22"/>
      <c r="K65" s="178">
        <v>300</v>
      </c>
    </row>
    <row r="66" spans="1:11" s="27" customFormat="1" ht="12.75" customHeight="1">
      <c r="A66" s="35">
        <v>292</v>
      </c>
      <c r="B66" s="24" t="s">
        <v>276</v>
      </c>
      <c r="C66" s="21" t="s">
        <v>997</v>
      </c>
      <c r="D66" s="441">
        <v>100</v>
      </c>
      <c r="E66" s="22">
        <v>3</v>
      </c>
      <c r="F66" s="237">
        <v>100</v>
      </c>
      <c r="G66" s="67">
        <f t="shared" si="2"/>
        <v>300</v>
      </c>
      <c r="H66" s="22">
        <v>300</v>
      </c>
      <c r="I66" s="22"/>
      <c r="J66" s="22"/>
      <c r="K66" s="178">
        <v>300</v>
      </c>
    </row>
    <row r="67" spans="1:11" s="27" customFormat="1" ht="12.75" customHeight="1">
      <c r="A67" s="35">
        <v>292</v>
      </c>
      <c r="B67" s="24" t="s">
        <v>276</v>
      </c>
      <c r="C67" s="21" t="s">
        <v>998</v>
      </c>
      <c r="D67" s="441">
        <v>100</v>
      </c>
      <c r="E67" s="22">
        <v>14</v>
      </c>
      <c r="F67" s="237">
        <v>100</v>
      </c>
      <c r="G67" s="67">
        <f t="shared" si="2"/>
        <v>1400</v>
      </c>
      <c r="H67" s="22">
        <v>1400</v>
      </c>
      <c r="I67" s="22"/>
      <c r="J67" s="22"/>
      <c r="K67" s="178">
        <v>1400</v>
      </c>
    </row>
    <row r="68" spans="1:11" s="27" customFormat="1" ht="12.75" customHeight="1">
      <c r="A68" s="35">
        <v>292</v>
      </c>
      <c r="B68" s="37" t="s">
        <v>937</v>
      </c>
      <c r="C68" s="21" t="s">
        <v>999</v>
      </c>
      <c r="D68" s="441">
        <v>50</v>
      </c>
      <c r="E68" s="22">
        <v>4</v>
      </c>
      <c r="F68" s="237">
        <v>50</v>
      </c>
      <c r="G68" s="67">
        <f t="shared" si="2"/>
        <v>200</v>
      </c>
      <c r="H68" s="22">
        <v>200</v>
      </c>
      <c r="I68" s="22"/>
      <c r="J68" s="22"/>
      <c r="K68" s="178">
        <v>200</v>
      </c>
    </row>
    <row r="69" spans="1:11" s="27" customFormat="1" ht="27" customHeight="1">
      <c r="A69" s="35">
        <v>292</v>
      </c>
      <c r="B69" s="24" t="s">
        <v>173</v>
      </c>
      <c r="C69" s="21" t="s">
        <v>287</v>
      </c>
      <c r="D69" s="441">
        <v>50</v>
      </c>
      <c r="E69" s="22">
        <v>5</v>
      </c>
      <c r="F69" s="237">
        <v>50</v>
      </c>
      <c r="G69" s="67">
        <f t="shared" si="2"/>
        <v>250</v>
      </c>
      <c r="H69" s="22">
        <v>250</v>
      </c>
      <c r="I69" s="22"/>
      <c r="J69" s="22"/>
      <c r="K69" s="178">
        <v>250</v>
      </c>
    </row>
    <row r="70" spans="1:11" s="27" customFormat="1" ht="24.75" customHeight="1">
      <c r="A70" s="35">
        <v>292</v>
      </c>
      <c r="B70" s="24" t="s">
        <v>173</v>
      </c>
      <c r="C70" s="21" t="s">
        <v>288</v>
      </c>
      <c r="D70" s="441">
        <v>50</v>
      </c>
      <c r="E70" s="22">
        <v>3</v>
      </c>
      <c r="F70" s="237">
        <v>50</v>
      </c>
      <c r="G70" s="67">
        <f t="shared" si="2"/>
        <v>150</v>
      </c>
      <c r="H70" s="22">
        <v>150</v>
      </c>
      <c r="I70" s="22"/>
      <c r="J70" s="22"/>
      <c r="K70" s="178">
        <v>150</v>
      </c>
    </row>
    <row r="71" spans="1:11" s="27" customFormat="1" ht="12.75" customHeight="1">
      <c r="A71" s="35">
        <v>292</v>
      </c>
      <c r="B71" s="37" t="s">
        <v>937</v>
      </c>
      <c r="C71" s="21" t="s">
        <v>1006</v>
      </c>
      <c r="D71" s="441">
        <v>100</v>
      </c>
      <c r="E71" s="22">
        <v>3</v>
      </c>
      <c r="F71" s="237">
        <v>100</v>
      </c>
      <c r="G71" s="67">
        <f t="shared" si="2"/>
        <v>300</v>
      </c>
      <c r="H71" s="22">
        <v>300</v>
      </c>
      <c r="I71" s="22"/>
      <c r="J71" s="22"/>
      <c r="K71" s="178">
        <v>300</v>
      </c>
    </row>
    <row r="72" spans="1:11" s="27" customFormat="1" ht="12.75" customHeight="1">
      <c r="A72" s="35">
        <v>292</v>
      </c>
      <c r="B72" s="37" t="s">
        <v>937</v>
      </c>
      <c r="C72" s="21" t="s">
        <v>1007</v>
      </c>
      <c r="D72" s="441">
        <v>100</v>
      </c>
      <c r="E72" s="22">
        <v>3</v>
      </c>
      <c r="F72" s="237">
        <v>100</v>
      </c>
      <c r="G72" s="67">
        <f t="shared" si="2"/>
        <v>300</v>
      </c>
      <c r="H72" s="22">
        <v>300</v>
      </c>
      <c r="I72" s="22"/>
      <c r="J72" s="22"/>
      <c r="K72" s="178">
        <v>300</v>
      </c>
    </row>
    <row r="73" spans="1:11" s="27" customFormat="1" ht="12">
      <c r="A73" s="35">
        <v>292</v>
      </c>
      <c r="B73" s="24" t="s">
        <v>185</v>
      </c>
      <c r="C73" s="21" t="s">
        <v>294</v>
      </c>
      <c r="D73" s="441">
        <v>30</v>
      </c>
      <c r="E73" s="22">
        <v>45</v>
      </c>
      <c r="F73" s="237">
        <v>30</v>
      </c>
      <c r="G73" s="67">
        <f t="shared" si="2"/>
        <v>1350</v>
      </c>
      <c r="H73" s="22">
        <v>1350</v>
      </c>
      <c r="I73" s="22"/>
      <c r="J73" s="22"/>
      <c r="K73" s="178">
        <v>1350</v>
      </c>
    </row>
    <row r="74" spans="1:11" s="27" customFormat="1" ht="24">
      <c r="A74" s="35">
        <v>292</v>
      </c>
      <c r="B74" s="37" t="s">
        <v>937</v>
      </c>
      <c r="C74" s="21" t="s">
        <v>295</v>
      </c>
      <c r="D74" s="441">
        <v>20</v>
      </c>
      <c r="E74" s="22">
        <v>25</v>
      </c>
      <c r="F74" s="237">
        <v>20</v>
      </c>
      <c r="G74" s="67">
        <f t="shared" si="2"/>
        <v>500</v>
      </c>
      <c r="H74" s="22">
        <v>500</v>
      </c>
      <c r="I74" s="22"/>
      <c r="J74" s="22"/>
      <c r="K74" s="178">
        <v>500</v>
      </c>
    </row>
    <row r="75" spans="1:11" s="27" customFormat="1" ht="24.75" customHeight="1">
      <c r="A75" s="35">
        <v>292</v>
      </c>
      <c r="B75" s="37" t="s">
        <v>937</v>
      </c>
      <c r="C75" s="21" t="s">
        <v>1008</v>
      </c>
      <c r="D75" s="441">
        <v>120</v>
      </c>
      <c r="E75" s="22">
        <v>5</v>
      </c>
      <c r="F75" s="237">
        <v>120</v>
      </c>
      <c r="G75" s="67">
        <f t="shared" si="2"/>
        <v>600</v>
      </c>
      <c r="H75" s="22">
        <v>600</v>
      </c>
      <c r="I75" s="22"/>
      <c r="J75" s="22"/>
      <c r="K75" s="178">
        <v>600</v>
      </c>
    </row>
    <row r="76" spans="1:11" s="27" customFormat="1" ht="27.75" customHeight="1">
      <c r="A76" s="35">
        <v>292</v>
      </c>
      <c r="B76" s="37" t="s">
        <v>937</v>
      </c>
      <c r="C76" s="21" t="s">
        <v>1009</v>
      </c>
      <c r="D76" s="441">
        <v>120</v>
      </c>
      <c r="E76" s="22">
        <v>5</v>
      </c>
      <c r="F76" s="237">
        <v>120</v>
      </c>
      <c r="G76" s="67">
        <f t="shared" si="2"/>
        <v>600</v>
      </c>
      <c r="H76" s="22">
        <v>600</v>
      </c>
      <c r="I76" s="22"/>
      <c r="J76" s="22"/>
      <c r="K76" s="178">
        <v>600</v>
      </c>
    </row>
    <row r="77" spans="1:11" s="27" customFormat="1" ht="12.75" customHeight="1">
      <c r="A77" s="35">
        <v>292</v>
      </c>
      <c r="B77" s="37" t="s">
        <v>937</v>
      </c>
      <c r="C77" s="21" t="s">
        <v>298</v>
      </c>
      <c r="D77" s="441">
        <v>100</v>
      </c>
      <c r="E77" s="22">
        <v>4</v>
      </c>
      <c r="F77" s="237">
        <v>100</v>
      </c>
      <c r="G77" s="67">
        <f t="shared" si="2"/>
        <v>400</v>
      </c>
      <c r="H77" s="22">
        <v>400</v>
      </c>
      <c r="I77" s="22"/>
      <c r="J77" s="22"/>
      <c r="K77" s="178">
        <v>400</v>
      </c>
    </row>
    <row r="78" spans="1:11" s="27" customFormat="1" ht="12.75" customHeight="1">
      <c r="A78" s="35">
        <v>292</v>
      </c>
      <c r="B78" s="37" t="s">
        <v>937</v>
      </c>
      <c r="C78" s="21" t="s">
        <v>191</v>
      </c>
      <c r="D78" s="441">
        <v>100</v>
      </c>
      <c r="E78" s="22">
        <v>6</v>
      </c>
      <c r="F78" s="237">
        <v>100</v>
      </c>
      <c r="G78" s="67">
        <f t="shared" si="2"/>
        <v>600</v>
      </c>
      <c r="H78" s="22">
        <v>600</v>
      </c>
      <c r="I78" s="22"/>
      <c r="J78" s="22"/>
      <c r="K78" s="178">
        <v>600</v>
      </c>
    </row>
    <row r="79" spans="1:12" s="44" customFormat="1" ht="12.75" customHeight="1">
      <c r="A79" s="33" t="s">
        <v>958</v>
      </c>
      <c r="B79" s="34"/>
      <c r="C79" s="62"/>
      <c r="D79" s="441"/>
      <c r="E79" s="453"/>
      <c r="F79" s="237"/>
      <c r="G79" s="75">
        <f>SUM(G53:G78)</f>
        <v>13990</v>
      </c>
      <c r="H79" s="22"/>
      <c r="I79" s="22"/>
      <c r="J79" s="22"/>
      <c r="K79" s="177">
        <v>13990</v>
      </c>
      <c r="L79" s="244"/>
    </row>
    <row r="80" spans="1:11" s="45" customFormat="1" ht="12.75" customHeight="1">
      <c r="A80" s="31">
        <v>296</v>
      </c>
      <c r="B80" s="37" t="s">
        <v>937</v>
      </c>
      <c r="C80" s="143" t="s">
        <v>882</v>
      </c>
      <c r="D80" s="441">
        <v>60</v>
      </c>
      <c r="E80" s="26">
        <v>310</v>
      </c>
      <c r="F80" s="237">
        <v>60</v>
      </c>
      <c r="G80" s="67">
        <f>+E80*F80</f>
        <v>18600</v>
      </c>
      <c r="H80" s="26">
        <v>18600</v>
      </c>
      <c r="I80" s="26"/>
      <c r="J80" s="26"/>
      <c r="K80" s="178">
        <v>18600</v>
      </c>
    </row>
    <row r="81" spans="1:11" s="45" customFormat="1" ht="12.75" customHeight="1">
      <c r="A81" s="31">
        <v>296</v>
      </c>
      <c r="B81" s="37" t="s">
        <v>937</v>
      </c>
      <c r="C81" s="143" t="s">
        <v>883</v>
      </c>
      <c r="D81" s="441">
        <v>60</v>
      </c>
      <c r="E81" s="26">
        <v>150</v>
      </c>
      <c r="F81" s="237">
        <v>60</v>
      </c>
      <c r="G81" s="67">
        <f>+E81*F81</f>
        <v>9000</v>
      </c>
      <c r="H81" s="26">
        <v>9000</v>
      </c>
      <c r="I81" s="26"/>
      <c r="J81" s="26"/>
      <c r="K81" s="178">
        <v>9000</v>
      </c>
    </row>
    <row r="82" spans="1:12" s="44" customFormat="1" ht="12.75" customHeight="1" thickBot="1">
      <c r="A82" s="46" t="s">
        <v>959</v>
      </c>
      <c r="B82" s="47"/>
      <c r="C82" s="141"/>
      <c r="D82" s="723"/>
      <c r="E82" s="460"/>
      <c r="F82" s="726"/>
      <c r="G82" s="175">
        <f>SUM(G80:G81)</f>
        <v>27600</v>
      </c>
      <c r="H82" s="834"/>
      <c r="I82" s="834"/>
      <c r="J82" s="834"/>
      <c r="K82" s="179">
        <v>27600</v>
      </c>
      <c r="L82" s="45"/>
    </row>
    <row r="83" spans="1:12" s="44" customFormat="1" ht="19.5" customHeight="1" thickBot="1">
      <c r="A83" s="48"/>
      <c r="B83" s="42"/>
      <c r="C83" s="65"/>
      <c r="D83" s="65"/>
      <c r="E83" s="260"/>
      <c r="F83" s="366"/>
      <c r="G83" s="262"/>
      <c r="H83" s="15"/>
      <c r="I83" s="15"/>
      <c r="J83" s="15"/>
      <c r="K83" s="15"/>
      <c r="L83" s="15"/>
    </row>
    <row r="84" spans="1:12" s="15" customFormat="1" ht="24.75" customHeight="1" thickBot="1">
      <c r="A84" s="1272" t="s">
        <v>136</v>
      </c>
      <c r="B84" s="1310"/>
      <c r="C84" s="1310"/>
      <c r="D84" s="1310"/>
      <c r="E84" s="1311"/>
      <c r="F84" s="488"/>
      <c r="G84" s="159">
        <f>+G82+G79+G52+G49+G45+G41+G30+G19+G12+G47+G43+G39+G15</f>
        <v>162510</v>
      </c>
      <c r="H84" s="159">
        <f>SUM(H13:H82)</f>
        <v>162510</v>
      </c>
      <c r="I84" s="159">
        <f>SUM(I16:I82)</f>
        <v>0</v>
      </c>
      <c r="J84" s="159">
        <f>SUM(J16:J82)</f>
        <v>0</v>
      </c>
      <c r="K84" s="159">
        <f>SUM(K82+K79+K52+K49+K47+K45+K43+K41+K39+K30+K19+K15)</f>
        <v>162510</v>
      </c>
      <c r="L84" s="96"/>
    </row>
    <row r="85" spans="1:7" s="96" customFormat="1" ht="19.5" customHeight="1" thickBot="1">
      <c r="A85" s="395"/>
      <c r="B85" s="395"/>
      <c r="C85" s="395"/>
      <c r="D85" s="395"/>
      <c r="E85" s="395"/>
      <c r="F85" s="395"/>
      <c r="G85" s="401"/>
    </row>
    <row r="86" spans="1:12" s="15" customFormat="1" ht="28.5" customHeight="1" thickBot="1">
      <c r="A86" s="835" t="s">
        <v>89</v>
      </c>
      <c r="B86" s="815"/>
      <c r="C86" s="395"/>
      <c r="D86" s="395"/>
      <c r="E86" s="395"/>
      <c r="F86" s="395"/>
      <c r="G86" s="401"/>
      <c r="H86" s="96"/>
      <c r="I86" s="96"/>
      <c r="J86" s="96"/>
      <c r="K86" s="96"/>
      <c r="L86" s="96"/>
    </row>
    <row r="87" spans="1:12" s="45" customFormat="1" ht="12.75" customHeight="1">
      <c r="A87" s="125">
        <v>311</v>
      </c>
      <c r="B87" s="151" t="s">
        <v>946</v>
      </c>
      <c r="C87" s="152" t="s">
        <v>127</v>
      </c>
      <c r="D87" s="836">
        <v>12</v>
      </c>
      <c r="E87" s="503">
        <v>750</v>
      </c>
      <c r="F87" s="503"/>
      <c r="G87" s="120">
        <v>9000</v>
      </c>
      <c r="H87" s="850">
        <v>9000</v>
      </c>
      <c r="I87" s="843"/>
      <c r="J87" s="843"/>
      <c r="K87" s="844">
        <v>9000</v>
      </c>
      <c r="L87" s="306"/>
    </row>
    <row r="88" spans="1:11" s="306" customFormat="1" ht="12.75" customHeight="1">
      <c r="A88" s="406" t="s">
        <v>128</v>
      </c>
      <c r="B88" s="309"/>
      <c r="C88" s="150"/>
      <c r="D88" s="837"/>
      <c r="E88" s="519"/>
      <c r="F88" s="224"/>
      <c r="G88" s="75">
        <f>+G87</f>
        <v>9000</v>
      </c>
      <c r="H88" s="26"/>
      <c r="I88" s="845"/>
      <c r="J88" s="845"/>
      <c r="K88" s="846">
        <v>9000</v>
      </c>
    </row>
    <row r="89" spans="1:12" s="45" customFormat="1" ht="12.75" customHeight="1">
      <c r="A89" s="31">
        <v>312</v>
      </c>
      <c r="B89" s="30" t="s">
        <v>946</v>
      </c>
      <c r="C89" s="128" t="s">
        <v>108</v>
      </c>
      <c r="D89" s="838">
        <v>12</v>
      </c>
      <c r="E89" s="237">
        <v>50</v>
      </c>
      <c r="F89" s="224"/>
      <c r="G89" s="67">
        <v>600</v>
      </c>
      <c r="H89" s="26">
        <v>600</v>
      </c>
      <c r="I89" s="845"/>
      <c r="J89" s="845"/>
      <c r="K89" s="846">
        <v>600</v>
      </c>
      <c r="L89" s="306"/>
    </row>
    <row r="90" spans="1:12" s="306" customFormat="1" ht="12.75" customHeight="1">
      <c r="A90" s="145" t="s">
        <v>130</v>
      </c>
      <c r="B90" s="146"/>
      <c r="C90" s="147"/>
      <c r="D90" s="839"/>
      <c r="E90" s="522"/>
      <c r="F90" s="224"/>
      <c r="G90" s="75">
        <f>+G89</f>
        <v>600</v>
      </c>
      <c r="H90" s="26"/>
      <c r="I90" s="845"/>
      <c r="J90" s="26"/>
      <c r="K90" s="847">
        <v>600</v>
      </c>
      <c r="L90" s="45"/>
    </row>
    <row r="91" spans="1:12" s="45" customFormat="1" ht="12.75" customHeight="1">
      <c r="A91" s="28">
        <v>313</v>
      </c>
      <c r="B91" s="30" t="s">
        <v>946</v>
      </c>
      <c r="C91" s="57" t="s">
        <v>131</v>
      </c>
      <c r="D91" s="838">
        <v>12</v>
      </c>
      <c r="E91" s="224">
        <v>416.6666666666667</v>
      </c>
      <c r="F91" s="224"/>
      <c r="G91" s="67">
        <v>5000</v>
      </c>
      <c r="H91" s="26">
        <v>5000</v>
      </c>
      <c r="I91" s="845"/>
      <c r="J91" s="845"/>
      <c r="K91" s="846">
        <v>5000</v>
      </c>
      <c r="L91" s="306"/>
    </row>
    <row r="92" spans="1:12" s="306" customFormat="1" ht="12.75" customHeight="1">
      <c r="A92" s="148" t="s">
        <v>132</v>
      </c>
      <c r="B92" s="149"/>
      <c r="C92" s="150"/>
      <c r="D92" s="837"/>
      <c r="E92" s="519"/>
      <c r="F92" s="224"/>
      <c r="G92" s="75">
        <f>+G91</f>
        <v>5000</v>
      </c>
      <c r="H92" s="26"/>
      <c r="I92" s="845"/>
      <c r="J92" s="26"/>
      <c r="K92" s="847">
        <v>5000</v>
      </c>
      <c r="L92" s="45"/>
    </row>
    <row r="93" spans="1:11" s="45" customFormat="1" ht="12.75" customHeight="1">
      <c r="A93" s="28">
        <v>314</v>
      </c>
      <c r="B93" s="30" t="s">
        <v>946</v>
      </c>
      <c r="C93" s="57" t="s">
        <v>884</v>
      </c>
      <c r="D93" s="838">
        <v>12</v>
      </c>
      <c r="E93" s="224">
        <v>625</v>
      </c>
      <c r="F93" s="224"/>
      <c r="G93" s="67">
        <v>7500</v>
      </c>
      <c r="H93" s="26">
        <v>7500</v>
      </c>
      <c r="I93" s="845"/>
      <c r="J93" s="26"/>
      <c r="K93" s="847">
        <v>7500</v>
      </c>
    </row>
    <row r="94" spans="1:12" s="44" customFormat="1" ht="12.75" customHeight="1">
      <c r="A94" s="38" t="s">
        <v>940</v>
      </c>
      <c r="B94" s="39"/>
      <c r="C94" s="61"/>
      <c r="D94" s="840"/>
      <c r="E94" s="454"/>
      <c r="F94" s="224"/>
      <c r="G94" s="75">
        <f>SUM(G93:G93)</f>
        <v>7500</v>
      </c>
      <c r="H94" s="26"/>
      <c r="I94" s="845"/>
      <c r="J94" s="26"/>
      <c r="K94" s="847">
        <v>7500</v>
      </c>
      <c r="L94" s="45"/>
    </row>
    <row r="95" spans="1:12" s="45" customFormat="1" ht="12.75" customHeight="1">
      <c r="A95" s="28">
        <v>315</v>
      </c>
      <c r="B95" s="30" t="s">
        <v>946</v>
      </c>
      <c r="C95" s="57" t="s">
        <v>967</v>
      </c>
      <c r="D95" s="838">
        <v>12</v>
      </c>
      <c r="E95" s="224">
        <v>625</v>
      </c>
      <c r="F95" s="224"/>
      <c r="G95" s="67">
        <v>7500</v>
      </c>
      <c r="H95" s="26">
        <v>7500</v>
      </c>
      <c r="I95" s="845"/>
      <c r="J95" s="525"/>
      <c r="K95" s="820">
        <v>7500</v>
      </c>
      <c r="L95" s="44"/>
    </row>
    <row r="96" spans="1:12" s="44" customFormat="1" ht="12.75" customHeight="1">
      <c r="A96" s="38" t="s">
        <v>941</v>
      </c>
      <c r="B96" s="39"/>
      <c r="C96" s="61"/>
      <c r="D96" s="840"/>
      <c r="E96" s="454"/>
      <c r="F96" s="224"/>
      <c r="G96" s="75">
        <f>+G95</f>
        <v>7500</v>
      </c>
      <c r="H96" s="26"/>
      <c r="I96" s="845"/>
      <c r="J96" s="26"/>
      <c r="K96" s="847">
        <v>7500</v>
      </c>
      <c r="L96" s="45"/>
    </row>
    <row r="97" spans="1:12" s="44" customFormat="1" ht="12.75" customHeight="1">
      <c r="A97" s="36">
        <v>319</v>
      </c>
      <c r="B97" s="37"/>
      <c r="C97" s="60" t="s">
        <v>885</v>
      </c>
      <c r="D97" s="838">
        <v>12</v>
      </c>
      <c r="E97" s="242">
        <v>12.5</v>
      </c>
      <c r="F97" s="224"/>
      <c r="G97" s="67">
        <v>150</v>
      </c>
      <c r="H97" s="26">
        <v>150</v>
      </c>
      <c r="I97" s="845"/>
      <c r="J97" s="26"/>
      <c r="K97" s="847">
        <v>150</v>
      </c>
      <c r="L97" s="45"/>
    </row>
    <row r="98" spans="1:12" s="44" customFormat="1" ht="12.75" customHeight="1">
      <c r="A98" s="36">
        <v>319</v>
      </c>
      <c r="B98" s="37"/>
      <c r="C98" s="60" t="s">
        <v>886</v>
      </c>
      <c r="D98" s="838">
        <v>12</v>
      </c>
      <c r="E98" s="242">
        <v>16.666666666666668</v>
      </c>
      <c r="F98" s="224"/>
      <c r="G98" s="67">
        <v>200</v>
      </c>
      <c r="H98" s="26">
        <v>200</v>
      </c>
      <c r="I98" s="845"/>
      <c r="J98" s="26"/>
      <c r="K98" s="847">
        <v>200</v>
      </c>
      <c r="L98" s="45"/>
    </row>
    <row r="99" spans="1:12" s="44" customFormat="1" ht="12.75" customHeight="1">
      <c r="A99" s="38" t="s">
        <v>195</v>
      </c>
      <c r="B99" s="39"/>
      <c r="C99" s="61"/>
      <c r="D99" s="840"/>
      <c r="E99" s="454"/>
      <c r="F99" s="224"/>
      <c r="G99" s="75">
        <f>SUM(G97:G98)</f>
        <v>350</v>
      </c>
      <c r="H99" s="26"/>
      <c r="I99" s="845"/>
      <c r="J99" s="26"/>
      <c r="K99" s="847">
        <v>350</v>
      </c>
      <c r="L99" s="45"/>
    </row>
    <row r="100" spans="1:12" s="45" customFormat="1" ht="12.75" customHeight="1">
      <c r="A100" s="31">
        <v>321</v>
      </c>
      <c r="B100" s="32" t="s">
        <v>946</v>
      </c>
      <c r="C100" s="128" t="s">
        <v>965</v>
      </c>
      <c r="D100" s="838">
        <v>12</v>
      </c>
      <c r="E100" s="237">
        <v>660</v>
      </c>
      <c r="F100" s="224"/>
      <c r="G100" s="67">
        <v>7920</v>
      </c>
      <c r="H100" s="26">
        <v>7920</v>
      </c>
      <c r="I100" s="845"/>
      <c r="J100" s="525"/>
      <c r="K100" s="820">
        <v>7920</v>
      </c>
      <c r="L100" s="44"/>
    </row>
    <row r="101" spans="1:12" s="44" customFormat="1" ht="12.75" customHeight="1">
      <c r="A101" s="49" t="s">
        <v>942</v>
      </c>
      <c r="B101" s="40"/>
      <c r="C101" s="63"/>
      <c r="D101" s="841"/>
      <c r="E101" s="473"/>
      <c r="F101" s="224"/>
      <c r="G101" s="75">
        <f>+G100</f>
        <v>7920</v>
      </c>
      <c r="H101" s="26"/>
      <c r="I101" s="845"/>
      <c r="J101" s="26"/>
      <c r="K101" s="847">
        <v>7920</v>
      </c>
      <c r="L101" s="45"/>
    </row>
    <row r="102" spans="1:12" s="44" customFormat="1" ht="12.75" customHeight="1">
      <c r="A102" s="272">
        <v>329</v>
      </c>
      <c r="B102" s="30" t="s">
        <v>946</v>
      </c>
      <c r="C102" s="21" t="s">
        <v>887</v>
      </c>
      <c r="D102" s="838">
        <v>12</v>
      </c>
      <c r="E102" s="452">
        <v>392.6666666666667</v>
      </c>
      <c r="F102" s="224"/>
      <c r="G102" s="67">
        <v>4712</v>
      </c>
      <c r="H102" s="26">
        <v>4712</v>
      </c>
      <c r="I102" s="845"/>
      <c r="J102" s="26"/>
      <c r="K102" s="847">
        <v>4712</v>
      </c>
      <c r="L102" s="45"/>
    </row>
    <row r="103" spans="1:12" s="44" customFormat="1" ht="12.75" customHeight="1">
      <c r="A103" s="272">
        <v>329</v>
      </c>
      <c r="B103" s="30" t="s">
        <v>946</v>
      </c>
      <c r="C103" s="21" t="s">
        <v>888</v>
      </c>
      <c r="D103" s="838">
        <v>12</v>
      </c>
      <c r="E103" s="452">
        <v>813.9483333333333</v>
      </c>
      <c r="F103" s="224"/>
      <c r="G103" s="67">
        <v>9767.38</v>
      </c>
      <c r="H103" s="26">
        <v>9767.38</v>
      </c>
      <c r="I103" s="845"/>
      <c r="J103" s="26"/>
      <c r="K103" s="847">
        <v>9767.38</v>
      </c>
      <c r="L103" s="45"/>
    </row>
    <row r="104" spans="1:12" s="44" customFormat="1" ht="12.75" customHeight="1">
      <c r="A104" s="49" t="s">
        <v>889</v>
      </c>
      <c r="B104" s="40"/>
      <c r="C104" s="63"/>
      <c r="D104" s="841"/>
      <c r="E104" s="473"/>
      <c r="F104" s="224"/>
      <c r="G104" s="75">
        <f>SUM(G102:G103)</f>
        <v>14479.38</v>
      </c>
      <c r="H104" s="26"/>
      <c r="I104" s="845"/>
      <c r="J104" s="26"/>
      <c r="K104" s="847">
        <v>14479.38</v>
      </c>
      <c r="L104" s="45"/>
    </row>
    <row r="105" spans="1:12" s="44" customFormat="1" ht="12.75" customHeight="1">
      <c r="A105" s="272">
        <v>331</v>
      </c>
      <c r="B105" s="30" t="s">
        <v>946</v>
      </c>
      <c r="C105" s="21" t="s">
        <v>890</v>
      </c>
      <c r="D105" s="838">
        <v>12</v>
      </c>
      <c r="E105" s="452">
        <v>526.6666666666666</v>
      </c>
      <c r="F105" s="224"/>
      <c r="G105" s="67">
        <v>6320</v>
      </c>
      <c r="H105" s="26">
        <v>6320</v>
      </c>
      <c r="I105" s="845"/>
      <c r="J105" s="26"/>
      <c r="K105" s="847">
        <v>6320</v>
      </c>
      <c r="L105" s="45"/>
    </row>
    <row r="106" spans="1:12" s="44" customFormat="1" ht="12.75" customHeight="1">
      <c r="A106" s="49" t="s">
        <v>945</v>
      </c>
      <c r="B106" s="40"/>
      <c r="C106" s="63"/>
      <c r="D106" s="838"/>
      <c r="E106" s="473"/>
      <c r="F106" s="224"/>
      <c r="G106" s="75">
        <v>6320</v>
      </c>
      <c r="H106" s="26"/>
      <c r="I106" s="845"/>
      <c r="J106" s="26"/>
      <c r="K106" s="847">
        <v>6320</v>
      </c>
      <c r="L106" s="45"/>
    </row>
    <row r="107" spans="1:12" s="44" customFormat="1" ht="12.75" customHeight="1">
      <c r="A107" s="272">
        <v>332</v>
      </c>
      <c r="B107" s="30" t="s">
        <v>946</v>
      </c>
      <c r="C107" s="21" t="s">
        <v>891</v>
      </c>
      <c r="D107" s="838">
        <v>12</v>
      </c>
      <c r="E107" s="452">
        <v>654.1666666666666</v>
      </c>
      <c r="F107" s="224"/>
      <c r="G107" s="67">
        <v>7850</v>
      </c>
      <c r="H107" s="26">
        <v>7850</v>
      </c>
      <c r="I107" s="845"/>
      <c r="J107" s="26"/>
      <c r="K107" s="847">
        <v>7850</v>
      </c>
      <c r="L107" s="45"/>
    </row>
    <row r="108" spans="1:12" s="44" customFormat="1" ht="12.75" customHeight="1">
      <c r="A108" s="49" t="s">
        <v>314</v>
      </c>
      <c r="B108" s="40"/>
      <c r="C108" s="63"/>
      <c r="D108" s="841"/>
      <c r="E108" s="473"/>
      <c r="F108" s="224"/>
      <c r="G108" s="75">
        <v>7850</v>
      </c>
      <c r="H108" s="26"/>
      <c r="I108" s="845"/>
      <c r="J108" s="26"/>
      <c r="K108" s="847">
        <v>7850</v>
      </c>
      <c r="L108" s="45"/>
    </row>
    <row r="109" spans="1:12" s="44" customFormat="1" ht="12.75" customHeight="1">
      <c r="A109" s="272">
        <v>333</v>
      </c>
      <c r="B109" s="30" t="s">
        <v>946</v>
      </c>
      <c r="C109" s="21" t="s">
        <v>892</v>
      </c>
      <c r="D109" s="838">
        <v>12</v>
      </c>
      <c r="E109" s="452">
        <v>327.5</v>
      </c>
      <c r="F109" s="224"/>
      <c r="G109" s="67">
        <v>3930</v>
      </c>
      <c r="H109" s="26">
        <v>3930</v>
      </c>
      <c r="I109" s="845"/>
      <c r="J109" s="26"/>
      <c r="K109" s="847">
        <v>3930</v>
      </c>
      <c r="L109" s="45"/>
    </row>
    <row r="110" spans="1:12" s="44" customFormat="1" ht="12.75" customHeight="1">
      <c r="A110" s="49" t="s">
        <v>210</v>
      </c>
      <c r="B110" s="40"/>
      <c r="C110" s="63"/>
      <c r="D110" s="841"/>
      <c r="E110" s="473"/>
      <c r="F110" s="224"/>
      <c r="G110" s="75">
        <v>3930</v>
      </c>
      <c r="H110" s="26"/>
      <c r="I110" s="845"/>
      <c r="J110" s="26"/>
      <c r="K110" s="847">
        <v>3930</v>
      </c>
      <c r="L110" s="45"/>
    </row>
    <row r="111" spans="1:12" s="44" customFormat="1" ht="12.75" customHeight="1">
      <c r="A111" s="272">
        <v>335</v>
      </c>
      <c r="B111" s="30" t="s">
        <v>946</v>
      </c>
      <c r="C111" s="21" t="s">
        <v>893</v>
      </c>
      <c r="D111" s="838">
        <v>12</v>
      </c>
      <c r="E111" s="452">
        <v>930</v>
      </c>
      <c r="F111" s="224"/>
      <c r="G111" s="67">
        <v>11160</v>
      </c>
      <c r="H111" s="26">
        <v>11160</v>
      </c>
      <c r="I111" s="845"/>
      <c r="J111" s="26"/>
      <c r="K111" s="847">
        <v>11160</v>
      </c>
      <c r="L111" s="45"/>
    </row>
    <row r="112" spans="1:12" s="44" customFormat="1" ht="12.75" customHeight="1">
      <c r="A112" s="49" t="s">
        <v>213</v>
      </c>
      <c r="B112" s="40"/>
      <c r="C112" s="63"/>
      <c r="D112" s="841"/>
      <c r="E112" s="473"/>
      <c r="F112" s="224"/>
      <c r="G112" s="75">
        <v>11160</v>
      </c>
      <c r="H112" s="26"/>
      <c r="I112" s="845"/>
      <c r="J112" s="26"/>
      <c r="K112" s="847">
        <v>11160</v>
      </c>
      <c r="L112" s="45"/>
    </row>
    <row r="113" spans="1:12" s="45" customFormat="1" ht="12.75" customHeight="1">
      <c r="A113" s="35">
        <v>345</v>
      </c>
      <c r="B113" s="30" t="s">
        <v>946</v>
      </c>
      <c r="C113" s="59" t="s">
        <v>979</v>
      </c>
      <c r="D113" s="838">
        <v>12</v>
      </c>
      <c r="E113" s="224">
        <v>166.66666666666666</v>
      </c>
      <c r="F113" s="224"/>
      <c r="G113" s="67">
        <v>2000</v>
      </c>
      <c r="H113" s="26">
        <v>2000</v>
      </c>
      <c r="I113" s="845"/>
      <c r="J113" s="525"/>
      <c r="K113" s="820">
        <v>2000</v>
      </c>
      <c r="L113" s="44"/>
    </row>
    <row r="114" spans="1:12" s="44" customFormat="1" ht="12.75" customHeight="1">
      <c r="A114" s="38" t="s">
        <v>950</v>
      </c>
      <c r="B114" s="39"/>
      <c r="C114" s="61"/>
      <c r="D114" s="840"/>
      <c r="E114" s="454"/>
      <c r="F114" s="224"/>
      <c r="G114" s="75">
        <v>2000</v>
      </c>
      <c r="H114" s="26"/>
      <c r="I114" s="845"/>
      <c r="J114" s="26"/>
      <c r="K114" s="847">
        <v>2000</v>
      </c>
      <c r="L114" s="45"/>
    </row>
    <row r="115" spans="1:12" s="45" customFormat="1" ht="12.75" customHeight="1">
      <c r="A115" s="28">
        <v>349</v>
      </c>
      <c r="B115" s="30" t="s">
        <v>949</v>
      </c>
      <c r="C115" s="57" t="s">
        <v>894</v>
      </c>
      <c r="D115" s="838">
        <v>12</v>
      </c>
      <c r="E115" s="224">
        <v>11116.666666666666</v>
      </c>
      <c r="F115" s="224">
        <v>4</v>
      </c>
      <c r="G115" s="67">
        <v>133400</v>
      </c>
      <c r="H115" s="26">
        <v>133400</v>
      </c>
      <c r="I115" s="845"/>
      <c r="J115" s="525"/>
      <c r="K115" s="820">
        <v>133400</v>
      </c>
      <c r="L115" s="44"/>
    </row>
    <row r="116" spans="1:12" s="44" customFormat="1" ht="12.75" customHeight="1">
      <c r="A116" s="38" t="s">
        <v>963</v>
      </c>
      <c r="B116" s="39"/>
      <c r="C116" s="61"/>
      <c r="D116" s="70"/>
      <c r="E116" s="454"/>
      <c r="F116" s="224"/>
      <c r="G116" s="75">
        <v>133400</v>
      </c>
      <c r="H116" s="26"/>
      <c r="I116" s="845"/>
      <c r="J116" s="22"/>
      <c r="K116" s="827">
        <v>133400</v>
      </c>
      <c r="L116" s="82"/>
    </row>
    <row r="117" spans="1:12" s="44" customFormat="1" ht="12.75" customHeight="1">
      <c r="A117" s="36">
        <v>351</v>
      </c>
      <c r="B117" s="30" t="s">
        <v>946</v>
      </c>
      <c r="C117" s="60" t="s">
        <v>895</v>
      </c>
      <c r="D117" s="838">
        <v>12</v>
      </c>
      <c r="E117" s="242">
        <v>125</v>
      </c>
      <c r="F117" s="224"/>
      <c r="G117" s="67">
        <v>1500</v>
      </c>
      <c r="H117" s="26">
        <v>1500</v>
      </c>
      <c r="I117" s="845"/>
      <c r="J117" s="22"/>
      <c r="K117" s="827">
        <v>1500</v>
      </c>
      <c r="L117" s="82"/>
    </row>
    <row r="118" spans="1:12" s="44" customFormat="1" ht="12.75" customHeight="1">
      <c r="A118" s="38" t="s">
        <v>418</v>
      </c>
      <c r="B118" s="39"/>
      <c r="C118" s="61"/>
      <c r="D118" s="70"/>
      <c r="E118" s="454"/>
      <c r="F118" s="224"/>
      <c r="G118" s="75">
        <f>+G117</f>
        <v>1500</v>
      </c>
      <c r="H118" s="26"/>
      <c r="I118" s="845"/>
      <c r="J118" s="22"/>
      <c r="K118" s="827">
        <v>1500</v>
      </c>
      <c r="L118" s="82"/>
    </row>
    <row r="119" spans="1:12" s="44" customFormat="1" ht="12.75" customHeight="1">
      <c r="A119" s="36">
        <v>353</v>
      </c>
      <c r="B119" s="30" t="s">
        <v>946</v>
      </c>
      <c r="C119" s="60" t="s">
        <v>896</v>
      </c>
      <c r="D119" s="838">
        <v>12</v>
      </c>
      <c r="E119" s="242">
        <v>741.8333333333334</v>
      </c>
      <c r="F119" s="224"/>
      <c r="G119" s="67">
        <v>8902</v>
      </c>
      <c r="H119" s="26">
        <v>8902</v>
      </c>
      <c r="I119" s="845"/>
      <c r="J119" s="22"/>
      <c r="K119" s="827">
        <v>8902</v>
      </c>
      <c r="L119" s="82"/>
    </row>
    <row r="120" spans="1:12" s="44" customFormat="1" ht="12.75" customHeight="1">
      <c r="A120" s="38" t="s">
        <v>947</v>
      </c>
      <c r="B120" s="39"/>
      <c r="C120" s="61"/>
      <c r="D120" s="70"/>
      <c r="E120" s="454"/>
      <c r="F120" s="224"/>
      <c r="G120" s="75">
        <v>8902</v>
      </c>
      <c r="H120" s="26"/>
      <c r="I120" s="845"/>
      <c r="J120" s="22"/>
      <c r="K120" s="827">
        <v>8902</v>
      </c>
      <c r="L120" s="82"/>
    </row>
    <row r="121" spans="1:12" s="44" customFormat="1" ht="12.75" customHeight="1">
      <c r="A121" s="36">
        <v>355</v>
      </c>
      <c r="B121" s="30" t="s">
        <v>946</v>
      </c>
      <c r="C121" s="60" t="s">
        <v>897</v>
      </c>
      <c r="D121" s="838">
        <v>12</v>
      </c>
      <c r="E121" s="242">
        <v>50</v>
      </c>
      <c r="F121" s="224"/>
      <c r="G121" s="67">
        <v>600</v>
      </c>
      <c r="H121" s="26">
        <v>600</v>
      </c>
      <c r="I121" s="845"/>
      <c r="J121" s="22"/>
      <c r="K121" s="827">
        <v>600</v>
      </c>
      <c r="L121" s="82"/>
    </row>
    <row r="122" spans="1:12" s="44" customFormat="1" ht="12.75" customHeight="1">
      <c r="A122" s="38" t="s">
        <v>924</v>
      </c>
      <c r="B122" s="39"/>
      <c r="C122" s="61"/>
      <c r="D122" s="70"/>
      <c r="E122" s="454"/>
      <c r="F122" s="224"/>
      <c r="G122" s="75">
        <f>+G121</f>
        <v>600</v>
      </c>
      <c r="H122" s="26"/>
      <c r="I122" s="845"/>
      <c r="J122" s="22"/>
      <c r="K122" s="827">
        <v>600</v>
      </c>
      <c r="L122" s="82"/>
    </row>
    <row r="123" spans="1:11" s="44" customFormat="1" ht="12.75" customHeight="1">
      <c r="A123" s="36">
        <v>356</v>
      </c>
      <c r="B123" s="37" t="s">
        <v>946</v>
      </c>
      <c r="C123" s="60" t="s">
        <v>898</v>
      </c>
      <c r="D123" s="838">
        <v>12</v>
      </c>
      <c r="E123" s="224">
        <v>158.81916666666666</v>
      </c>
      <c r="F123" s="224"/>
      <c r="G123" s="67">
        <v>1905.83</v>
      </c>
      <c r="H123" s="26">
        <v>1905.83</v>
      </c>
      <c r="I123" s="845"/>
      <c r="J123" s="525"/>
      <c r="K123" s="820">
        <v>1905.83</v>
      </c>
    </row>
    <row r="124" spans="1:11" s="44" customFormat="1" ht="12.75" customHeight="1">
      <c r="A124" s="36">
        <v>356</v>
      </c>
      <c r="B124" s="37" t="s">
        <v>946</v>
      </c>
      <c r="C124" s="60" t="s">
        <v>899</v>
      </c>
      <c r="D124" s="838">
        <v>12</v>
      </c>
      <c r="E124" s="224">
        <v>1936.1725</v>
      </c>
      <c r="F124" s="224"/>
      <c r="G124" s="67">
        <v>23234.07</v>
      </c>
      <c r="H124" s="26">
        <v>23234.07</v>
      </c>
      <c r="I124" s="845"/>
      <c r="J124" s="525"/>
      <c r="K124" s="820">
        <v>23234.07</v>
      </c>
    </row>
    <row r="125" spans="1:12" s="44" customFormat="1" ht="12.75" customHeight="1">
      <c r="A125" s="38" t="s">
        <v>926</v>
      </c>
      <c r="B125" s="39"/>
      <c r="C125" s="61"/>
      <c r="D125" s="70"/>
      <c r="E125" s="454"/>
      <c r="F125" s="224"/>
      <c r="G125" s="75">
        <f>SUM(G123:G124)</f>
        <v>25139.9</v>
      </c>
      <c r="H125" s="26"/>
      <c r="I125" s="845"/>
      <c r="J125" s="26"/>
      <c r="K125" s="847">
        <v>25139.9</v>
      </c>
      <c r="L125" s="45"/>
    </row>
    <row r="126" spans="1:12" s="45" customFormat="1" ht="12.75" customHeight="1">
      <c r="A126" s="307">
        <v>371</v>
      </c>
      <c r="B126" s="30" t="s">
        <v>946</v>
      </c>
      <c r="C126" s="143" t="s">
        <v>900</v>
      </c>
      <c r="D126" s="838">
        <v>12</v>
      </c>
      <c r="E126" s="563">
        <v>1333.3333333333333</v>
      </c>
      <c r="F126" s="224">
        <v>40</v>
      </c>
      <c r="G126" s="67">
        <v>16000</v>
      </c>
      <c r="H126" s="26">
        <v>16000</v>
      </c>
      <c r="I126" s="845"/>
      <c r="J126" s="525"/>
      <c r="K126" s="820">
        <v>16000</v>
      </c>
      <c r="L126" s="44"/>
    </row>
    <row r="127" spans="1:12" s="44" customFormat="1" ht="12.75" customHeight="1">
      <c r="A127" s="49" t="s">
        <v>124</v>
      </c>
      <c r="B127" s="40"/>
      <c r="C127" s="63"/>
      <c r="D127" s="70"/>
      <c r="E127" s="473"/>
      <c r="F127" s="224"/>
      <c r="G127" s="75">
        <v>16000</v>
      </c>
      <c r="H127" s="26"/>
      <c r="I127" s="845"/>
      <c r="J127" s="26"/>
      <c r="K127" s="847">
        <v>16000</v>
      </c>
      <c r="L127" s="45"/>
    </row>
    <row r="128" spans="1:12" s="45" customFormat="1" ht="12.75" customHeight="1">
      <c r="A128" s="28">
        <v>372</v>
      </c>
      <c r="B128" s="30" t="s">
        <v>946</v>
      </c>
      <c r="C128" s="57" t="s">
        <v>125</v>
      </c>
      <c r="D128" s="838">
        <v>12</v>
      </c>
      <c r="E128" s="224">
        <v>17550</v>
      </c>
      <c r="F128" s="224">
        <v>900</v>
      </c>
      <c r="G128" s="67">
        <v>210600</v>
      </c>
      <c r="H128" s="26">
        <v>210600</v>
      </c>
      <c r="I128" s="845"/>
      <c r="J128" s="525"/>
      <c r="K128" s="820">
        <v>210600</v>
      </c>
      <c r="L128" s="44"/>
    </row>
    <row r="129" spans="1:12" s="44" customFormat="1" ht="12.75" customHeight="1">
      <c r="A129" s="49" t="s">
        <v>126</v>
      </c>
      <c r="B129" s="40"/>
      <c r="C129" s="63"/>
      <c r="D129" s="70"/>
      <c r="E129" s="525"/>
      <c r="F129" s="224"/>
      <c r="G129" s="75">
        <v>210600</v>
      </c>
      <c r="H129" s="26"/>
      <c r="I129" s="845"/>
      <c r="J129" s="26"/>
      <c r="K129" s="847">
        <v>210600</v>
      </c>
      <c r="L129" s="45"/>
    </row>
    <row r="130" spans="1:12" s="45" customFormat="1" ht="12.75" customHeight="1">
      <c r="A130" s="28">
        <v>379</v>
      </c>
      <c r="B130" s="30" t="s">
        <v>946</v>
      </c>
      <c r="C130" s="57" t="s">
        <v>220</v>
      </c>
      <c r="D130" s="838">
        <v>12</v>
      </c>
      <c r="E130" s="224">
        <v>3485</v>
      </c>
      <c r="F130" s="224">
        <v>82000</v>
      </c>
      <c r="G130" s="67">
        <v>41820</v>
      </c>
      <c r="H130" s="26">
        <v>41820</v>
      </c>
      <c r="I130" s="845"/>
      <c r="J130" s="525"/>
      <c r="K130" s="820">
        <v>41820</v>
      </c>
      <c r="L130" s="44"/>
    </row>
    <row r="131" spans="1:12" s="44" customFormat="1" ht="12.75" customHeight="1">
      <c r="A131" s="38" t="s">
        <v>221</v>
      </c>
      <c r="B131" s="39"/>
      <c r="C131" s="61"/>
      <c r="D131" s="70"/>
      <c r="E131" s="454"/>
      <c r="F131" s="224"/>
      <c r="G131" s="75">
        <v>41820</v>
      </c>
      <c r="H131" s="26"/>
      <c r="I131" s="845"/>
      <c r="J131" s="26"/>
      <c r="K131" s="847">
        <v>41820</v>
      </c>
      <c r="L131" s="45"/>
    </row>
    <row r="132" spans="1:12" s="45" customFormat="1" ht="12.75" customHeight="1">
      <c r="A132" s="31">
        <v>393</v>
      </c>
      <c r="B132" s="30" t="s">
        <v>946</v>
      </c>
      <c r="C132" s="128" t="s">
        <v>901</v>
      </c>
      <c r="D132" s="838">
        <v>12</v>
      </c>
      <c r="E132" s="237">
        <v>614.8333333333334</v>
      </c>
      <c r="F132" s="224"/>
      <c r="G132" s="67">
        <v>7378</v>
      </c>
      <c r="H132" s="26">
        <v>7378</v>
      </c>
      <c r="I132" s="845"/>
      <c r="J132" s="525"/>
      <c r="K132" s="820">
        <v>7378</v>
      </c>
      <c r="L132" s="44"/>
    </row>
    <row r="133" spans="1:12" s="44" customFormat="1" ht="12.75" customHeight="1" thickBot="1">
      <c r="A133" s="490" t="s">
        <v>951</v>
      </c>
      <c r="B133" s="491"/>
      <c r="C133" s="722"/>
      <c r="D133" s="842"/>
      <c r="E133" s="506"/>
      <c r="F133" s="507"/>
      <c r="G133" s="175">
        <f>+G132</f>
        <v>7378</v>
      </c>
      <c r="H133" s="834"/>
      <c r="I133" s="848"/>
      <c r="J133" s="834"/>
      <c r="K133" s="849">
        <v>7378</v>
      </c>
      <c r="L133" s="45"/>
    </row>
    <row r="134" spans="1:12" s="44" customFormat="1" ht="19.5" customHeight="1" thickBot="1">
      <c r="A134" s="48"/>
      <c r="B134" s="48"/>
      <c r="C134" s="65"/>
      <c r="D134" s="65"/>
      <c r="E134" s="362"/>
      <c r="F134" s="261"/>
      <c r="G134" s="262"/>
      <c r="H134" s="14"/>
      <c r="I134" s="14"/>
      <c r="J134" s="14"/>
      <c r="K134" s="14"/>
      <c r="L134" s="14"/>
    </row>
    <row r="135" spans="1:12" s="14" customFormat="1" ht="24.75" customHeight="1" thickBot="1">
      <c r="A135" s="1272" t="s">
        <v>135</v>
      </c>
      <c r="B135" s="1310"/>
      <c r="C135" s="1310"/>
      <c r="D135" s="1310"/>
      <c r="E135" s="1311"/>
      <c r="F135" s="488"/>
      <c r="G135" s="159">
        <f>+G133+G131+G129+G127+G125+G122+G120+G118+G116+G112+G110+G108+G106+G104+G101+G99+G96+G94+G92+G90+G88+G114</f>
        <v>528949.28</v>
      </c>
      <c r="H135" s="159">
        <f>SUM(H87:H133)</f>
        <v>528949.28</v>
      </c>
      <c r="I135" s="159">
        <f>+I133+I131+I129+I127+I125+I122+I120+I118+I116+I112+I110+I108+I106+I104+I101+I99+I96+I94+I92+I90+I88+I114</f>
        <v>0</v>
      </c>
      <c r="J135" s="159">
        <f>+J133+J131+J129+J127+J125+J122+J120+J118+J116+J112+J110+J108+J106+J104+J101+J99+J96+J94+J92+J90+J88+J114</f>
        <v>0</v>
      </c>
      <c r="K135" s="159">
        <f>+K133+K131+K129+K127+K125+K122+K120+K118+K116+K112+K110+K108+K106+K104+K101+K99+K96+K94+K92+K90+K88+K114</f>
        <v>528949.28</v>
      </c>
      <c r="L135" s="308"/>
    </row>
    <row r="136" spans="1:12" s="397" customFormat="1" ht="19.5" customHeight="1" thickBot="1">
      <c r="A136" s="395"/>
      <c r="B136" s="395"/>
      <c r="C136" s="395"/>
      <c r="D136" s="395"/>
      <c r="E136" s="395"/>
      <c r="F136" s="395"/>
      <c r="G136" s="401"/>
      <c r="H136" s="403"/>
      <c r="I136" s="403"/>
      <c r="J136" s="403"/>
      <c r="K136" s="403"/>
      <c r="L136" s="403"/>
    </row>
    <row r="137" spans="1:12" s="397" customFormat="1" ht="25.5" customHeight="1" thickBot="1">
      <c r="A137" s="835" t="s">
        <v>88</v>
      </c>
      <c r="B137" s="395"/>
      <c r="C137" s="395"/>
      <c r="D137" s="395"/>
      <c r="E137" s="395"/>
      <c r="F137" s="395"/>
      <c r="G137" s="401"/>
      <c r="H137" s="403"/>
      <c r="I137" s="403"/>
      <c r="J137" s="403"/>
      <c r="K137" s="403"/>
      <c r="L137" s="403"/>
    </row>
    <row r="138" spans="1:22" s="45" customFormat="1" ht="12.75" customHeight="1">
      <c r="A138" s="125">
        <v>436</v>
      </c>
      <c r="B138" s="151" t="s">
        <v>937</v>
      </c>
      <c r="C138" s="152" t="s">
        <v>902</v>
      </c>
      <c r="D138" s="153">
        <v>1</v>
      </c>
      <c r="E138" s="503">
        <v>2000</v>
      </c>
      <c r="F138" s="503">
        <v>1</v>
      </c>
      <c r="G138" s="120">
        <f>+E138*F138</f>
        <v>2000</v>
      </c>
      <c r="H138" s="850">
        <v>2000</v>
      </c>
      <c r="I138" s="850"/>
      <c r="J138" s="850"/>
      <c r="K138" s="854">
        <v>2000</v>
      </c>
      <c r="L138" s="858"/>
      <c r="M138" s="53"/>
      <c r="N138" s="53"/>
      <c r="O138" s="53"/>
      <c r="P138" s="53"/>
      <c r="Q138" s="53"/>
      <c r="R138" s="53"/>
      <c r="S138" s="53"/>
      <c r="T138" s="53"/>
      <c r="U138" s="53"/>
      <c r="V138" s="53"/>
    </row>
    <row r="139" spans="1:22" s="45" customFormat="1" ht="12.75" customHeight="1">
      <c r="A139" s="35">
        <v>436</v>
      </c>
      <c r="B139" s="30" t="s">
        <v>937</v>
      </c>
      <c r="C139" s="59" t="s">
        <v>95</v>
      </c>
      <c r="D139" s="70">
        <v>1</v>
      </c>
      <c r="E139" s="224">
        <v>500</v>
      </c>
      <c r="F139" s="224">
        <v>1</v>
      </c>
      <c r="G139" s="67">
        <f>+E139*F139</f>
        <v>500</v>
      </c>
      <c r="H139" s="26">
        <v>500</v>
      </c>
      <c r="I139" s="26"/>
      <c r="J139" s="26"/>
      <c r="K139" s="847">
        <v>500</v>
      </c>
      <c r="L139" s="858"/>
      <c r="M139" s="53"/>
      <c r="N139" s="53"/>
      <c r="O139" s="53"/>
      <c r="P139" s="53"/>
      <c r="Q139" s="53"/>
      <c r="R139" s="53"/>
      <c r="S139" s="53"/>
      <c r="T139" s="53"/>
      <c r="U139" s="53"/>
      <c r="V139" s="53"/>
    </row>
    <row r="140" spans="1:22" s="306" customFormat="1" ht="12.75" customHeight="1">
      <c r="A140" s="38" t="s">
        <v>948</v>
      </c>
      <c r="B140" s="309"/>
      <c r="C140" s="310"/>
      <c r="D140" s="852"/>
      <c r="E140" s="519"/>
      <c r="F140" s="519"/>
      <c r="G140" s="75">
        <f>SUM(G138:G139)</f>
        <v>2500</v>
      </c>
      <c r="H140" s="26"/>
      <c r="I140" s="26"/>
      <c r="J140" s="26"/>
      <c r="K140" s="846">
        <v>2500</v>
      </c>
      <c r="L140" s="858"/>
      <c r="M140" s="859"/>
      <c r="N140" s="859"/>
      <c r="O140" s="859"/>
      <c r="P140" s="859"/>
      <c r="Q140" s="859"/>
      <c r="R140" s="859"/>
      <c r="S140" s="859"/>
      <c r="T140" s="859"/>
      <c r="U140" s="859"/>
      <c r="V140" s="859"/>
    </row>
    <row r="141" spans="1:22" s="45" customFormat="1" ht="12.75" customHeight="1">
      <c r="A141" s="297">
        <v>437</v>
      </c>
      <c r="B141" s="30" t="s">
        <v>903</v>
      </c>
      <c r="C141" s="298" t="s">
        <v>904</v>
      </c>
      <c r="D141" s="853">
        <v>2</v>
      </c>
      <c r="E141" s="855">
        <v>500</v>
      </c>
      <c r="F141" s="856">
        <v>2</v>
      </c>
      <c r="G141" s="67">
        <f>+E141*F141</f>
        <v>1000</v>
      </c>
      <c r="H141" s="26">
        <v>1000</v>
      </c>
      <c r="I141" s="26"/>
      <c r="J141" s="26"/>
      <c r="K141" s="847">
        <v>1000</v>
      </c>
      <c r="L141" s="858"/>
      <c r="M141" s="53"/>
      <c r="N141" s="53"/>
      <c r="O141" s="53"/>
      <c r="P141" s="53"/>
      <c r="Q141" s="53"/>
      <c r="R141" s="53"/>
      <c r="S141" s="53"/>
      <c r="T141" s="53"/>
      <c r="U141" s="53"/>
      <c r="V141" s="53"/>
    </row>
    <row r="142" spans="1:22" s="311" customFormat="1" ht="12.75" customHeight="1">
      <c r="A142" s="38" t="s">
        <v>1045</v>
      </c>
      <c r="B142" s="39"/>
      <c r="C142" s="61"/>
      <c r="D142" s="76"/>
      <c r="E142" s="454"/>
      <c r="F142" s="454"/>
      <c r="G142" s="75">
        <f>+G141</f>
        <v>1000</v>
      </c>
      <c r="H142" s="525"/>
      <c r="I142" s="525"/>
      <c r="J142" s="525"/>
      <c r="K142" s="820">
        <v>1000</v>
      </c>
      <c r="L142" s="860"/>
      <c r="M142" s="246"/>
      <c r="N142" s="246"/>
      <c r="O142" s="246"/>
      <c r="P142" s="246"/>
      <c r="Q142" s="246"/>
      <c r="R142" s="246"/>
      <c r="S142" s="246"/>
      <c r="T142" s="246"/>
      <c r="U142" s="246"/>
      <c r="V142" s="246"/>
    </row>
    <row r="143" spans="1:22" s="45" customFormat="1" ht="12.75" customHeight="1">
      <c r="A143" s="297">
        <v>479</v>
      </c>
      <c r="B143" s="30" t="s">
        <v>937</v>
      </c>
      <c r="C143" s="59" t="s">
        <v>905</v>
      </c>
      <c r="D143" s="853">
        <v>1</v>
      </c>
      <c r="E143" s="224">
        <v>600</v>
      </c>
      <c r="F143" s="856">
        <v>1</v>
      </c>
      <c r="G143" s="67">
        <f>+E143*F143</f>
        <v>600</v>
      </c>
      <c r="H143" s="22">
        <v>600</v>
      </c>
      <c r="I143" s="525"/>
      <c r="J143" s="525"/>
      <c r="K143" s="820">
        <v>600</v>
      </c>
      <c r="L143" s="860"/>
      <c r="M143" s="53"/>
      <c r="N143" s="53"/>
      <c r="O143" s="53"/>
      <c r="P143" s="53"/>
      <c r="Q143" s="53"/>
      <c r="R143" s="53"/>
      <c r="S143" s="53"/>
      <c r="T143" s="53"/>
      <c r="U143" s="53"/>
      <c r="V143" s="53"/>
    </row>
    <row r="144" spans="1:22" s="311" customFormat="1" ht="12.75" customHeight="1" thickBot="1">
      <c r="A144" s="46" t="s">
        <v>556</v>
      </c>
      <c r="B144" s="47"/>
      <c r="C144" s="64"/>
      <c r="D144" s="77"/>
      <c r="E144" s="527"/>
      <c r="F144" s="527"/>
      <c r="G144" s="175">
        <f>+G143</f>
        <v>600</v>
      </c>
      <c r="H144" s="460"/>
      <c r="I144" s="460"/>
      <c r="J144" s="460"/>
      <c r="K144" s="857">
        <v>600</v>
      </c>
      <c r="L144" s="860"/>
      <c r="M144" s="246"/>
      <c r="N144" s="246"/>
      <c r="O144" s="246"/>
      <c r="P144" s="246"/>
      <c r="Q144" s="246"/>
      <c r="R144" s="246"/>
      <c r="S144" s="246"/>
      <c r="T144" s="246"/>
      <c r="U144" s="246"/>
      <c r="V144" s="246"/>
    </row>
    <row r="145" spans="1:7" s="246" customFormat="1" ht="19.5" customHeight="1" thickBot="1">
      <c r="A145" s="48"/>
      <c r="B145" s="48"/>
      <c r="C145" s="65"/>
      <c r="D145" s="261"/>
      <c r="E145" s="260"/>
      <c r="F145" s="261"/>
      <c r="G145" s="851"/>
    </row>
    <row r="146" spans="1:11" s="131" customFormat="1" ht="24.75" customHeight="1" thickBot="1">
      <c r="A146" s="1272" t="s">
        <v>137</v>
      </c>
      <c r="B146" s="1310"/>
      <c r="C146" s="1310"/>
      <c r="D146" s="1310"/>
      <c r="E146" s="1311"/>
      <c r="F146" s="488"/>
      <c r="G146" s="159">
        <f>G140+G142+G144</f>
        <v>4100</v>
      </c>
      <c r="H146" s="159">
        <f>SUM(H138:H144)</f>
        <v>4100</v>
      </c>
      <c r="I146" s="159">
        <f>I140+I142+I144</f>
        <v>0</v>
      </c>
      <c r="J146" s="159">
        <f>J140+J142+J144</f>
        <v>0</v>
      </c>
      <c r="K146" s="159">
        <f>K140+K142+K144</f>
        <v>4100</v>
      </c>
    </row>
    <row r="147" spans="1:12" s="53" customFormat="1" ht="19.5" customHeight="1" thickBot="1">
      <c r="A147" s="50"/>
      <c r="B147" s="50"/>
      <c r="C147" s="50"/>
      <c r="D147" s="50"/>
      <c r="E147" s="51"/>
      <c r="F147" s="52"/>
      <c r="G147" s="51"/>
      <c r="H147" s="80"/>
      <c r="I147" s="80"/>
      <c r="J147" s="80"/>
      <c r="K147" s="80"/>
      <c r="L147" s="80"/>
    </row>
    <row r="148" spans="1:12" s="80" customFormat="1" ht="24.75" customHeight="1" thickBot="1">
      <c r="A148" s="1241" t="s">
        <v>72</v>
      </c>
      <c r="B148" s="1308"/>
      <c r="C148" s="1308"/>
      <c r="D148" s="1308"/>
      <c r="E148" s="1309"/>
      <c r="F148" s="678"/>
      <c r="G148" s="826">
        <f>SUM(G146,G135,G84)</f>
        <v>695559.28</v>
      </c>
      <c r="H148" s="826">
        <f>SUM(H146,H135,H84)</f>
        <v>695559.28</v>
      </c>
      <c r="I148" s="826">
        <f>SUM(I146,I135,I84)</f>
        <v>0</v>
      </c>
      <c r="J148" s="826">
        <f>SUM(J146,J135,J84)</f>
        <v>0</v>
      </c>
      <c r="K148" s="826">
        <f>SUM(K146,K135,K84)</f>
        <v>695559.28</v>
      </c>
      <c r="L148" s="53"/>
    </row>
    <row r="149" spans="2:7" s="53" customFormat="1" ht="12.75" customHeight="1">
      <c r="B149" s="54"/>
      <c r="E149" s="55"/>
      <c r="F149" s="56"/>
      <c r="G149" s="55"/>
    </row>
    <row r="150" spans="2:7" s="53" customFormat="1" ht="12.75" customHeight="1">
      <c r="B150" s="54"/>
      <c r="E150" s="55"/>
      <c r="F150" s="56"/>
      <c r="G150" s="55"/>
    </row>
    <row r="151" spans="2:7" s="53" customFormat="1" ht="12.75" customHeight="1">
      <c r="B151" s="54"/>
      <c r="E151" s="55"/>
      <c r="F151" s="56"/>
      <c r="G151" s="55"/>
    </row>
    <row r="152" spans="2:7" s="53" customFormat="1" ht="12.75" customHeight="1">
      <c r="B152" s="54"/>
      <c r="E152" s="55"/>
      <c r="F152" s="56"/>
      <c r="G152" s="55"/>
    </row>
    <row r="153" spans="2:7" s="53" customFormat="1" ht="12.75" customHeight="1">
      <c r="B153" s="54"/>
      <c r="E153" s="55"/>
      <c r="F153" s="56"/>
      <c r="G153" s="55"/>
    </row>
    <row r="154" spans="2:7" s="53" customFormat="1" ht="12.75" customHeight="1">
      <c r="B154" s="54"/>
      <c r="E154" s="55"/>
      <c r="F154" s="56"/>
      <c r="G154" s="55"/>
    </row>
    <row r="155" spans="2:7" s="53" customFormat="1" ht="12.75" customHeight="1">
      <c r="B155" s="54"/>
      <c r="E155" s="55"/>
      <c r="F155" s="56"/>
      <c r="G155" s="55"/>
    </row>
    <row r="156" spans="2:7" s="53" customFormat="1" ht="12.75" customHeight="1">
      <c r="B156" s="54"/>
      <c r="E156" s="55"/>
      <c r="F156" s="56"/>
      <c r="G156" s="55"/>
    </row>
    <row r="157" spans="2:7" s="53" customFormat="1" ht="12.75" customHeight="1">
      <c r="B157" s="54"/>
      <c r="E157" s="55"/>
      <c r="F157" s="56"/>
      <c r="G157" s="55"/>
    </row>
    <row r="158" spans="2:7" s="53" customFormat="1" ht="12.75" customHeight="1">
      <c r="B158" s="54"/>
      <c r="E158" s="55"/>
      <c r="F158" s="56"/>
      <c r="G158" s="55"/>
    </row>
    <row r="159" spans="2:7" s="53" customFormat="1" ht="12.75" customHeight="1">
      <c r="B159" s="54"/>
      <c r="E159" s="55"/>
      <c r="F159" s="56"/>
      <c r="G159" s="55"/>
    </row>
    <row r="160" spans="2:7" s="53" customFormat="1" ht="12.75" customHeight="1">
      <c r="B160" s="54"/>
      <c r="E160" s="55"/>
      <c r="F160" s="56"/>
      <c r="G160" s="55"/>
    </row>
    <row r="161" spans="2:7" s="53" customFormat="1" ht="12.75" customHeight="1">
      <c r="B161" s="54"/>
      <c r="E161" s="55"/>
      <c r="F161" s="56"/>
      <c r="G161" s="55"/>
    </row>
    <row r="162" spans="2:7" s="53" customFormat="1" ht="12.75" customHeight="1">
      <c r="B162" s="54"/>
      <c r="E162" s="55"/>
      <c r="F162" s="56"/>
      <c r="G162" s="55"/>
    </row>
    <row r="163" spans="2:7" s="53" customFormat="1" ht="12.75" customHeight="1">
      <c r="B163" s="54"/>
      <c r="E163" s="55"/>
      <c r="F163" s="56"/>
      <c r="G163" s="55"/>
    </row>
    <row r="164" spans="2:7" s="53" customFormat="1" ht="12.75" customHeight="1">
      <c r="B164" s="54"/>
      <c r="E164" s="55"/>
      <c r="F164" s="56"/>
      <c r="G164" s="55"/>
    </row>
    <row r="165" spans="2:7" s="53" customFormat="1" ht="12.75" customHeight="1">
      <c r="B165" s="54"/>
      <c r="E165" s="55"/>
      <c r="F165" s="56"/>
      <c r="G165" s="55"/>
    </row>
    <row r="166" spans="2:7" s="53" customFormat="1" ht="12.75" customHeight="1">
      <c r="B166" s="54"/>
      <c r="E166" s="55"/>
      <c r="F166" s="56"/>
      <c r="G166" s="55"/>
    </row>
    <row r="167" spans="2:7" s="53" customFormat="1" ht="12.75" customHeight="1">
      <c r="B167" s="54"/>
      <c r="E167" s="55"/>
      <c r="F167" s="56"/>
      <c r="G167" s="55"/>
    </row>
    <row r="168" spans="2:7" s="53" customFormat="1" ht="12.75" customHeight="1">
      <c r="B168" s="54"/>
      <c r="E168" s="55"/>
      <c r="F168" s="56"/>
      <c r="G168" s="55"/>
    </row>
    <row r="169" spans="2:7" s="53" customFormat="1" ht="12.75" customHeight="1">
      <c r="B169" s="54"/>
      <c r="E169" s="55"/>
      <c r="F169" s="56"/>
      <c r="G169" s="55"/>
    </row>
    <row r="170" spans="2:7" s="53" customFormat="1" ht="12.75" customHeight="1">
      <c r="B170" s="54"/>
      <c r="E170" s="55"/>
      <c r="F170" s="56"/>
      <c r="G170" s="55"/>
    </row>
    <row r="171" spans="2:7" s="53" customFormat="1" ht="12.75" customHeight="1">
      <c r="B171" s="54"/>
      <c r="E171" s="55"/>
      <c r="F171" s="56"/>
      <c r="G171" s="55"/>
    </row>
    <row r="172" spans="2:12" s="53" customFormat="1" ht="12.75" customHeight="1">
      <c r="B172" s="54"/>
      <c r="E172" s="55"/>
      <c r="F172" s="56"/>
      <c r="G172" s="55"/>
      <c r="H172" s="6"/>
      <c r="I172" s="6"/>
      <c r="J172" s="6"/>
      <c r="K172" s="6"/>
      <c r="L172" s="6"/>
    </row>
  </sheetData>
  <sheetProtection password="CA1F" sheet="1" objects="1" scenarios="1" selectLockedCells="1" selectUnlockedCells="1"/>
  <mergeCells count="15">
    <mergeCell ref="A4:K4"/>
    <mergeCell ref="A5:K5"/>
    <mergeCell ref="G6:H6"/>
    <mergeCell ref="A1:C1"/>
    <mergeCell ref="A2:C2"/>
    <mergeCell ref="A3:C3"/>
    <mergeCell ref="G3:H3"/>
    <mergeCell ref="A7:B7"/>
    <mergeCell ref="G7:H7"/>
    <mergeCell ref="A8:B8"/>
    <mergeCell ref="A148:E148"/>
    <mergeCell ref="A9:F9"/>
    <mergeCell ref="A84:E84"/>
    <mergeCell ref="A135:E135"/>
    <mergeCell ref="A146:E146"/>
  </mergeCells>
  <printOptions/>
  <pageMargins left="0.1968503937007874" right="0.1968503937007874" top="0.3937007874015748" bottom="0.3937007874015748" header="0" footer="0"/>
  <pageSetup horizontalDpi="600" verticalDpi="600" orientation="landscape" paperSize="5" scale="70" r:id="rId1"/>
  <headerFooter alignWithMargins="0">
    <oddFooter>&amp;CPágina 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131"/>
  <sheetViews>
    <sheetView workbookViewId="0" topLeftCell="A85">
      <selection activeCell="C15" sqref="C15"/>
    </sheetView>
  </sheetViews>
  <sheetFormatPr defaultColWidth="11.421875" defaultRowHeight="12.75"/>
  <cols>
    <col min="1" max="1" width="14.421875" style="6" customWidth="1"/>
    <col min="2" max="2" width="10.8515625" style="7" customWidth="1"/>
    <col min="3" max="3" width="52.140625" style="6" customWidth="1"/>
    <col min="4" max="4" width="16.421875" style="8" customWidth="1"/>
    <col min="5" max="5" width="16.57421875" style="9" customWidth="1"/>
    <col min="6" max="6" width="27.7109375" style="8" customWidth="1"/>
    <col min="7" max="7" width="28.00390625" style="348" customWidth="1"/>
    <col min="8" max="8" width="27.00390625" style="348" customWidth="1"/>
    <col min="9" max="9" width="28.7109375" style="355" customWidth="1"/>
    <col min="10" max="10" width="26.28125" style="355" customWidth="1"/>
    <col min="11" max="11" width="14.421875" style="134" bestFit="1" customWidth="1"/>
    <col min="12" max="13" width="13.28125" style="6" bestFit="1" customWidth="1"/>
    <col min="14" max="16384" width="11.421875" style="6" customWidth="1"/>
  </cols>
  <sheetData>
    <row r="1" spans="1:10" s="2" customFormat="1" ht="12.75" customHeight="1">
      <c r="A1" s="1281" t="s">
        <v>980</v>
      </c>
      <c r="B1" s="1282"/>
      <c r="C1" s="1282"/>
      <c r="D1" s="356"/>
      <c r="E1" s="99"/>
      <c r="F1" s="100"/>
      <c r="G1" s="344"/>
      <c r="H1" s="344"/>
      <c r="I1" s="351"/>
      <c r="J1" s="351"/>
    </row>
    <row r="2" spans="1:10" s="2" customFormat="1" ht="12.75" customHeight="1">
      <c r="A2" s="1283" t="s">
        <v>981</v>
      </c>
      <c r="B2" s="1284"/>
      <c r="C2" s="1284"/>
      <c r="D2" s="356"/>
      <c r="E2" s="3"/>
      <c r="F2" s="12"/>
      <c r="G2" s="345"/>
      <c r="H2" s="345"/>
      <c r="I2" s="352"/>
      <c r="J2" s="352"/>
    </row>
    <row r="3" spans="1:10" s="2" customFormat="1" ht="12.75" customHeight="1" thickBot="1">
      <c r="A3" s="1285" t="s">
        <v>982</v>
      </c>
      <c r="B3" s="1286"/>
      <c r="C3" s="1286"/>
      <c r="D3" s="357"/>
      <c r="E3" s="1225"/>
      <c r="F3" s="1225"/>
      <c r="G3" s="345"/>
      <c r="H3" s="345"/>
      <c r="I3" s="352"/>
      <c r="J3" s="352"/>
    </row>
    <row r="4" spans="1:10" s="20" customFormat="1" ht="30.75" customHeight="1" thickBot="1">
      <c r="A4" s="1274" t="s">
        <v>133</v>
      </c>
      <c r="B4" s="1275"/>
      <c r="C4" s="1275"/>
      <c r="D4" s="1275"/>
      <c r="E4" s="1275"/>
      <c r="F4" s="1275"/>
      <c r="G4" s="1275"/>
      <c r="H4" s="1275"/>
      <c r="I4" s="1275"/>
      <c r="J4" s="1276"/>
    </row>
    <row r="5" spans="1:10" s="20" customFormat="1" ht="24.75" customHeight="1">
      <c r="A5" s="1277" t="s">
        <v>971</v>
      </c>
      <c r="B5" s="1278"/>
      <c r="C5" s="1278"/>
      <c r="D5" s="1278"/>
      <c r="E5" s="1278"/>
      <c r="F5" s="1278"/>
      <c r="G5" s="1278"/>
      <c r="H5" s="1278"/>
      <c r="I5" s="1278"/>
      <c r="J5" s="1278"/>
    </row>
    <row r="6" spans="1:10" s="2" customFormat="1" ht="12.75" customHeight="1">
      <c r="A6" s="18" t="s">
        <v>933</v>
      </c>
      <c r="B6" s="11"/>
      <c r="C6" s="10"/>
      <c r="D6" s="19"/>
      <c r="E6" s="1293"/>
      <c r="F6" s="1293"/>
      <c r="G6" s="345"/>
      <c r="H6" s="345"/>
      <c r="I6" s="1294" t="s">
        <v>134</v>
      </c>
      <c r="J6" s="1294"/>
    </row>
    <row r="7" spans="1:10" s="2" customFormat="1" ht="12.75" customHeight="1">
      <c r="A7" s="1265" t="s">
        <v>934</v>
      </c>
      <c r="B7" s="1266"/>
      <c r="C7" s="10"/>
      <c r="D7" s="19"/>
      <c r="E7" s="1295"/>
      <c r="F7" s="1295"/>
      <c r="G7" s="345"/>
      <c r="H7" s="345"/>
      <c r="I7" s="1296" t="s">
        <v>970</v>
      </c>
      <c r="J7" s="1296"/>
    </row>
    <row r="8" spans="1:10" s="2" customFormat="1" ht="12.75" customHeight="1">
      <c r="A8" s="1289" t="s">
        <v>102</v>
      </c>
      <c r="B8" s="1290"/>
      <c r="C8" s="10"/>
      <c r="D8" s="19"/>
      <c r="E8" s="3"/>
      <c r="F8" s="12"/>
      <c r="G8" s="345"/>
      <c r="H8" s="345"/>
      <c r="I8" s="352"/>
      <c r="J8" s="352"/>
    </row>
    <row r="9" spans="1:10" s="2" customFormat="1" ht="12.75" customHeight="1">
      <c r="A9" s="1265" t="s">
        <v>103</v>
      </c>
      <c r="B9" s="1266"/>
      <c r="C9" s="1266"/>
      <c r="D9" s="1266"/>
      <c r="E9" s="3"/>
      <c r="F9" s="12"/>
      <c r="G9" s="345"/>
      <c r="H9" s="345"/>
      <c r="I9" s="352"/>
      <c r="J9" s="352"/>
    </row>
    <row r="10" spans="1:10" s="2" customFormat="1" ht="12.75" customHeight="1" thickBot="1">
      <c r="A10" s="95"/>
      <c r="B10" s="95"/>
      <c r="C10" s="95"/>
      <c r="D10" s="358"/>
      <c r="E10" s="3"/>
      <c r="F10" s="12"/>
      <c r="G10" s="345"/>
      <c r="H10" s="372"/>
      <c r="I10" s="353"/>
      <c r="J10" s="353"/>
    </row>
    <row r="11" spans="1:10" s="325" customFormat="1" ht="46.5" customHeight="1" thickBot="1">
      <c r="A11" s="164" t="s">
        <v>145</v>
      </c>
      <c r="B11" s="166" t="s">
        <v>146</v>
      </c>
      <c r="C11" s="165" t="s">
        <v>936</v>
      </c>
      <c r="D11" s="161" t="s">
        <v>138</v>
      </c>
      <c r="E11" s="162" t="s">
        <v>139</v>
      </c>
      <c r="F11" s="161" t="s">
        <v>140</v>
      </c>
      <c r="G11" s="163" t="s">
        <v>141</v>
      </c>
      <c r="H11" s="163" t="s">
        <v>142</v>
      </c>
      <c r="I11" s="163" t="s">
        <v>143</v>
      </c>
      <c r="J11" s="163" t="s">
        <v>144</v>
      </c>
    </row>
    <row r="12" spans="1:11" s="2" customFormat="1" ht="33.75" customHeight="1" thickBot="1">
      <c r="A12" s="126" t="s">
        <v>90</v>
      </c>
      <c r="B12" s="122"/>
      <c r="C12" s="122"/>
      <c r="D12" s="312"/>
      <c r="E12" s="158"/>
      <c r="F12" s="19"/>
      <c r="G12" s="123"/>
      <c r="H12" s="123"/>
      <c r="I12" s="123"/>
      <c r="J12" s="123"/>
      <c r="K12" s="1"/>
    </row>
    <row r="13" spans="1:10" s="27" customFormat="1" ht="12.75" customHeight="1">
      <c r="A13" s="125">
        <v>211</v>
      </c>
      <c r="B13" s="121" t="s">
        <v>961</v>
      </c>
      <c r="C13" s="124" t="s">
        <v>972</v>
      </c>
      <c r="D13" s="462">
        <v>22</v>
      </c>
      <c r="E13" s="503">
        <v>12</v>
      </c>
      <c r="F13" s="136">
        <f>E13*D13</f>
        <v>264</v>
      </c>
      <c r="G13" s="450">
        <f>F13</f>
        <v>264</v>
      </c>
      <c r="H13" s="450"/>
      <c r="I13" s="450"/>
      <c r="J13" s="171">
        <v>264</v>
      </c>
    </row>
    <row r="14" spans="1:10" s="27" customFormat="1" ht="12.75" customHeight="1">
      <c r="A14" s="31">
        <v>211</v>
      </c>
      <c r="B14" s="29" t="s">
        <v>960</v>
      </c>
      <c r="C14" s="119" t="s">
        <v>974</v>
      </c>
      <c r="D14" s="441">
        <v>22</v>
      </c>
      <c r="E14" s="237">
        <v>12</v>
      </c>
      <c r="F14" s="81">
        <f aca="true" t="shared" si="0" ref="F14:F21">E14*D14</f>
        <v>264</v>
      </c>
      <c r="G14" s="452">
        <f aca="true" t="shared" si="1" ref="G14:G69">F14</f>
        <v>264</v>
      </c>
      <c r="H14" s="452"/>
      <c r="I14" s="452"/>
      <c r="J14" s="172">
        <v>264</v>
      </c>
    </row>
    <row r="15" spans="1:10" s="27" customFormat="1" ht="12.75" customHeight="1">
      <c r="A15" s="31">
        <v>211</v>
      </c>
      <c r="B15" s="29" t="s">
        <v>960</v>
      </c>
      <c r="C15" s="119" t="s">
        <v>973</v>
      </c>
      <c r="D15" s="441">
        <v>20</v>
      </c>
      <c r="E15" s="237">
        <v>12</v>
      </c>
      <c r="F15" s="81">
        <f t="shared" si="0"/>
        <v>240</v>
      </c>
      <c r="G15" s="452">
        <f t="shared" si="1"/>
        <v>240</v>
      </c>
      <c r="H15" s="452"/>
      <c r="I15" s="452"/>
      <c r="J15" s="172">
        <v>240</v>
      </c>
    </row>
    <row r="16" spans="1:10" s="27" customFormat="1" ht="12.75" customHeight="1">
      <c r="A16" s="31">
        <v>211</v>
      </c>
      <c r="B16" s="29" t="s">
        <v>960</v>
      </c>
      <c r="C16" s="119" t="s">
        <v>975</v>
      </c>
      <c r="D16" s="441">
        <v>4</v>
      </c>
      <c r="E16" s="237">
        <v>20</v>
      </c>
      <c r="F16" s="81">
        <f t="shared" si="0"/>
        <v>80</v>
      </c>
      <c r="G16" s="452">
        <f t="shared" si="1"/>
        <v>80</v>
      </c>
      <c r="H16" s="452"/>
      <c r="I16" s="452"/>
      <c r="J16" s="172">
        <v>80</v>
      </c>
    </row>
    <row r="17" spans="1:10" s="27" customFormat="1" ht="12.75" customHeight="1">
      <c r="A17" s="31">
        <v>211</v>
      </c>
      <c r="B17" s="29" t="s">
        <v>960</v>
      </c>
      <c r="C17" s="119" t="s">
        <v>976</v>
      </c>
      <c r="D17" s="441">
        <v>4</v>
      </c>
      <c r="E17" s="237">
        <v>20</v>
      </c>
      <c r="F17" s="81">
        <f t="shared" si="0"/>
        <v>80</v>
      </c>
      <c r="G17" s="452">
        <f t="shared" si="1"/>
        <v>80</v>
      </c>
      <c r="H17" s="452"/>
      <c r="I17" s="452"/>
      <c r="J17" s="172">
        <v>80</v>
      </c>
    </row>
    <row r="18" spans="1:10" s="27" customFormat="1" ht="12.75" customHeight="1">
      <c r="A18" s="31">
        <v>211</v>
      </c>
      <c r="B18" s="37" t="s">
        <v>937</v>
      </c>
      <c r="C18" s="128" t="s">
        <v>104</v>
      </c>
      <c r="D18" s="441">
        <v>29.6</v>
      </c>
      <c r="E18" s="237">
        <v>5</v>
      </c>
      <c r="F18" s="81">
        <f t="shared" si="0"/>
        <v>148</v>
      </c>
      <c r="G18" s="452">
        <f t="shared" si="1"/>
        <v>148</v>
      </c>
      <c r="H18" s="452"/>
      <c r="I18" s="452"/>
      <c r="J18" s="172">
        <v>148</v>
      </c>
    </row>
    <row r="19" spans="1:10" s="27" customFormat="1" ht="12.75" customHeight="1">
      <c r="A19" s="31">
        <v>211</v>
      </c>
      <c r="B19" s="37" t="s">
        <v>937</v>
      </c>
      <c r="C19" s="128" t="s">
        <v>105</v>
      </c>
      <c r="D19" s="441">
        <v>50</v>
      </c>
      <c r="E19" s="237">
        <v>6</v>
      </c>
      <c r="F19" s="81">
        <f t="shared" si="0"/>
        <v>300</v>
      </c>
      <c r="G19" s="452">
        <f t="shared" si="1"/>
        <v>300</v>
      </c>
      <c r="H19" s="452"/>
      <c r="I19" s="452"/>
      <c r="J19" s="172">
        <v>300</v>
      </c>
    </row>
    <row r="20" spans="1:10" s="27" customFormat="1" ht="12.75" customHeight="1">
      <c r="A20" s="31">
        <v>211</v>
      </c>
      <c r="B20" s="29" t="s">
        <v>961</v>
      </c>
      <c r="C20" s="128" t="s">
        <v>106</v>
      </c>
      <c r="D20" s="441">
        <v>5</v>
      </c>
      <c r="E20" s="237">
        <v>32</v>
      </c>
      <c r="F20" s="81">
        <f t="shared" si="0"/>
        <v>160</v>
      </c>
      <c r="G20" s="452">
        <f t="shared" si="1"/>
        <v>160</v>
      </c>
      <c r="H20" s="452"/>
      <c r="I20" s="452"/>
      <c r="J20" s="172">
        <v>160</v>
      </c>
    </row>
    <row r="21" spans="1:10" s="27" customFormat="1" ht="12.75" customHeight="1">
      <c r="A21" s="31">
        <v>211</v>
      </c>
      <c r="B21" s="29" t="s">
        <v>961</v>
      </c>
      <c r="C21" s="128" t="s">
        <v>107</v>
      </c>
      <c r="D21" s="441">
        <v>12</v>
      </c>
      <c r="E21" s="237">
        <v>20</v>
      </c>
      <c r="F21" s="81">
        <f t="shared" si="0"/>
        <v>240</v>
      </c>
      <c r="G21" s="452">
        <f t="shared" si="1"/>
        <v>240</v>
      </c>
      <c r="H21" s="452"/>
      <c r="I21" s="452"/>
      <c r="J21" s="172">
        <v>240</v>
      </c>
    </row>
    <row r="22" spans="1:11" s="27" customFormat="1" ht="12.75" customHeight="1">
      <c r="A22" s="33" t="s">
        <v>955</v>
      </c>
      <c r="B22" s="34"/>
      <c r="C22" s="58"/>
      <c r="D22" s="439"/>
      <c r="E22" s="453"/>
      <c r="F22" s="68">
        <f>SUM(F13:F21)</f>
        <v>1776</v>
      </c>
      <c r="G22" s="452"/>
      <c r="H22" s="452"/>
      <c r="I22" s="452"/>
      <c r="J22" s="173">
        <v>1776</v>
      </c>
      <c r="K22" s="129"/>
    </row>
    <row r="23" spans="1:11" s="27" customFormat="1" ht="12.75" customHeight="1">
      <c r="A23" s="238">
        <v>222</v>
      </c>
      <c r="B23" s="37" t="s">
        <v>937</v>
      </c>
      <c r="C23" s="128" t="s">
        <v>777</v>
      </c>
      <c r="D23" s="440">
        <v>200</v>
      </c>
      <c r="E23" s="240">
        <v>170.7</v>
      </c>
      <c r="F23" s="81">
        <v>34140</v>
      </c>
      <c r="G23" s="452">
        <f t="shared" si="1"/>
        <v>34140</v>
      </c>
      <c r="H23" s="452"/>
      <c r="I23" s="452"/>
      <c r="J23" s="172">
        <v>34140</v>
      </c>
      <c r="K23" s="129"/>
    </row>
    <row r="24" spans="1:11" s="27" customFormat="1" ht="12.75" customHeight="1">
      <c r="A24" s="33" t="s">
        <v>227</v>
      </c>
      <c r="B24" s="34"/>
      <c r="C24" s="58"/>
      <c r="D24" s="439"/>
      <c r="E24" s="453"/>
      <c r="F24" s="68">
        <v>34140</v>
      </c>
      <c r="G24" s="452"/>
      <c r="H24" s="452"/>
      <c r="I24" s="452"/>
      <c r="J24" s="173">
        <v>34140</v>
      </c>
      <c r="K24" s="129"/>
    </row>
    <row r="25" spans="1:10" s="27" customFormat="1" ht="12.75" customHeight="1">
      <c r="A25" s="36">
        <v>231</v>
      </c>
      <c r="B25" s="37" t="s">
        <v>953</v>
      </c>
      <c r="C25" s="60" t="s">
        <v>1043</v>
      </c>
      <c r="D25" s="66">
        <v>150</v>
      </c>
      <c r="E25" s="224">
        <v>18</v>
      </c>
      <c r="F25" s="81">
        <f aca="true" t="shared" si="2" ref="F25:F39">E25*D25</f>
        <v>2700</v>
      </c>
      <c r="G25" s="452">
        <f t="shared" si="1"/>
        <v>2700</v>
      </c>
      <c r="H25" s="452"/>
      <c r="I25" s="452"/>
      <c r="J25" s="172">
        <v>2700</v>
      </c>
    </row>
    <row r="26" spans="1:10" s="27" customFormat="1" ht="12.75" customHeight="1">
      <c r="A26" s="28">
        <v>231</v>
      </c>
      <c r="B26" s="30" t="s">
        <v>953</v>
      </c>
      <c r="C26" s="60" t="s">
        <v>1044</v>
      </c>
      <c r="D26" s="66">
        <v>100</v>
      </c>
      <c r="E26" s="224">
        <v>21</v>
      </c>
      <c r="F26" s="81">
        <f t="shared" si="2"/>
        <v>2100</v>
      </c>
      <c r="G26" s="452">
        <f t="shared" si="1"/>
        <v>2100</v>
      </c>
      <c r="H26" s="452"/>
      <c r="I26" s="452"/>
      <c r="J26" s="172">
        <v>2100</v>
      </c>
    </row>
    <row r="27" spans="1:10" s="27" customFormat="1" ht="12.75" customHeight="1">
      <c r="A27" s="35">
        <v>231</v>
      </c>
      <c r="B27" s="29" t="s">
        <v>937</v>
      </c>
      <c r="C27" s="60" t="s">
        <v>938</v>
      </c>
      <c r="D27" s="66">
        <v>60</v>
      </c>
      <c r="E27" s="224">
        <v>10</v>
      </c>
      <c r="F27" s="81">
        <f t="shared" si="2"/>
        <v>600</v>
      </c>
      <c r="G27" s="452">
        <f t="shared" si="1"/>
        <v>600</v>
      </c>
      <c r="H27" s="452"/>
      <c r="I27" s="452"/>
      <c r="J27" s="172">
        <v>600</v>
      </c>
    </row>
    <row r="28" spans="1:10" s="27" customFormat="1" ht="12.75" customHeight="1">
      <c r="A28" s="28">
        <v>231</v>
      </c>
      <c r="B28" s="29" t="s">
        <v>960</v>
      </c>
      <c r="C28" s="110" t="s">
        <v>110</v>
      </c>
      <c r="D28" s="66">
        <v>120</v>
      </c>
      <c r="E28" s="22">
        <v>1.5</v>
      </c>
      <c r="F28" s="81">
        <f t="shared" si="2"/>
        <v>180</v>
      </c>
      <c r="G28" s="452">
        <f t="shared" si="1"/>
        <v>180</v>
      </c>
      <c r="H28" s="452"/>
      <c r="I28" s="452"/>
      <c r="J28" s="172">
        <v>180</v>
      </c>
    </row>
    <row r="29" spans="1:10" s="27" customFormat="1" ht="12.75" customHeight="1">
      <c r="A29" s="28">
        <v>231</v>
      </c>
      <c r="B29" s="29" t="s">
        <v>960</v>
      </c>
      <c r="C29" s="110" t="s">
        <v>111</v>
      </c>
      <c r="D29" s="66">
        <v>12</v>
      </c>
      <c r="E29" s="22">
        <v>22</v>
      </c>
      <c r="F29" s="81">
        <f t="shared" si="2"/>
        <v>264</v>
      </c>
      <c r="G29" s="452">
        <f t="shared" si="1"/>
        <v>264</v>
      </c>
      <c r="H29" s="452"/>
      <c r="I29" s="452"/>
      <c r="J29" s="172">
        <v>264</v>
      </c>
    </row>
    <row r="30" spans="1:10" s="27" customFormat="1" ht="12.75" customHeight="1">
      <c r="A30" s="28">
        <v>231</v>
      </c>
      <c r="B30" s="29" t="s">
        <v>960</v>
      </c>
      <c r="C30" s="110" t="s">
        <v>112</v>
      </c>
      <c r="D30" s="66">
        <v>14</v>
      </c>
      <c r="E30" s="22">
        <v>35</v>
      </c>
      <c r="F30" s="81">
        <f t="shared" si="2"/>
        <v>490</v>
      </c>
      <c r="G30" s="452">
        <f t="shared" si="1"/>
        <v>490</v>
      </c>
      <c r="H30" s="452"/>
      <c r="I30" s="452"/>
      <c r="J30" s="172">
        <v>490</v>
      </c>
    </row>
    <row r="31" spans="1:10" s="27" customFormat="1" ht="12.75" customHeight="1">
      <c r="A31" s="28">
        <v>231</v>
      </c>
      <c r="B31" s="29" t="s">
        <v>960</v>
      </c>
      <c r="C31" s="110" t="s">
        <v>113</v>
      </c>
      <c r="D31" s="66">
        <v>11</v>
      </c>
      <c r="E31" s="22">
        <v>40</v>
      </c>
      <c r="F31" s="81">
        <f t="shared" si="2"/>
        <v>440</v>
      </c>
      <c r="G31" s="452">
        <f t="shared" si="1"/>
        <v>440</v>
      </c>
      <c r="H31" s="452"/>
      <c r="I31" s="452"/>
      <c r="J31" s="172">
        <v>440</v>
      </c>
    </row>
    <row r="32" spans="1:10" s="27" customFormat="1" ht="12.75" customHeight="1">
      <c r="A32" s="28">
        <v>231</v>
      </c>
      <c r="B32" s="29" t="s">
        <v>960</v>
      </c>
      <c r="C32" s="110" t="s">
        <v>114</v>
      </c>
      <c r="D32" s="66">
        <v>12</v>
      </c>
      <c r="E32" s="22">
        <v>45</v>
      </c>
      <c r="F32" s="81">
        <f t="shared" si="2"/>
        <v>540</v>
      </c>
      <c r="G32" s="452">
        <f t="shared" si="1"/>
        <v>540</v>
      </c>
      <c r="H32" s="452"/>
      <c r="I32" s="452"/>
      <c r="J32" s="172">
        <v>540</v>
      </c>
    </row>
    <row r="33" spans="1:10" s="27" customFormat="1" ht="12.75" customHeight="1">
      <c r="A33" s="28">
        <v>231</v>
      </c>
      <c r="B33" s="37" t="s">
        <v>937</v>
      </c>
      <c r="C33" s="110" t="s">
        <v>115</v>
      </c>
      <c r="D33" s="66">
        <v>180</v>
      </c>
      <c r="E33" s="22">
        <v>1.5</v>
      </c>
      <c r="F33" s="81">
        <f t="shared" si="2"/>
        <v>270</v>
      </c>
      <c r="G33" s="452">
        <f t="shared" si="1"/>
        <v>270</v>
      </c>
      <c r="H33" s="452"/>
      <c r="I33" s="452"/>
      <c r="J33" s="172">
        <v>270</v>
      </c>
    </row>
    <row r="34" spans="1:10" s="27" customFormat="1" ht="12.75" customHeight="1">
      <c r="A34" s="28">
        <v>231</v>
      </c>
      <c r="B34" s="29" t="s">
        <v>960</v>
      </c>
      <c r="C34" s="110" t="s">
        <v>116</v>
      </c>
      <c r="D34" s="66">
        <v>38</v>
      </c>
      <c r="E34" s="22">
        <v>17</v>
      </c>
      <c r="F34" s="81">
        <f t="shared" si="2"/>
        <v>646</v>
      </c>
      <c r="G34" s="452">
        <f t="shared" si="1"/>
        <v>646</v>
      </c>
      <c r="H34" s="452"/>
      <c r="I34" s="452"/>
      <c r="J34" s="172">
        <v>646</v>
      </c>
    </row>
    <row r="35" spans="1:10" s="27" customFormat="1" ht="12.75" customHeight="1">
      <c r="A35" s="28">
        <v>231</v>
      </c>
      <c r="B35" s="167" t="s">
        <v>937</v>
      </c>
      <c r="C35" s="168" t="s">
        <v>118</v>
      </c>
      <c r="D35" s="66">
        <v>247</v>
      </c>
      <c r="E35" s="22">
        <v>3</v>
      </c>
      <c r="F35" s="81">
        <f t="shared" si="2"/>
        <v>741</v>
      </c>
      <c r="G35" s="452">
        <f t="shared" si="1"/>
        <v>741</v>
      </c>
      <c r="H35" s="452"/>
      <c r="I35" s="452"/>
      <c r="J35" s="172">
        <v>741</v>
      </c>
    </row>
    <row r="36" spans="1:10" s="27" customFormat="1" ht="12.75" customHeight="1">
      <c r="A36" s="28">
        <v>231</v>
      </c>
      <c r="B36" s="37" t="s">
        <v>937</v>
      </c>
      <c r="C36" s="168" t="s">
        <v>119</v>
      </c>
      <c r="D36" s="66">
        <v>9</v>
      </c>
      <c r="E36" s="22">
        <v>4</v>
      </c>
      <c r="F36" s="81">
        <f t="shared" si="2"/>
        <v>36</v>
      </c>
      <c r="G36" s="452">
        <f t="shared" si="1"/>
        <v>36</v>
      </c>
      <c r="H36" s="452"/>
      <c r="I36" s="452"/>
      <c r="J36" s="172">
        <v>36</v>
      </c>
    </row>
    <row r="37" spans="1:10" s="27" customFormat="1" ht="12.75" customHeight="1">
      <c r="A37" s="28">
        <v>231</v>
      </c>
      <c r="B37" s="37" t="s">
        <v>937</v>
      </c>
      <c r="C37" s="168" t="s">
        <v>120</v>
      </c>
      <c r="D37" s="66">
        <v>17</v>
      </c>
      <c r="E37" s="22">
        <v>6</v>
      </c>
      <c r="F37" s="81">
        <f t="shared" si="2"/>
        <v>102</v>
      </c>
      <c r="G37" s="452">
        <f t="shared" si="1"/>
        <v>102</v>
      </c>
      <c r="H37" s="452"/>
      <c r="I37" s="452"/>
      <c r="J37" s="172">
        <v>102</v>
      </c>
    </row>
    <row r="38" spans="1:10" s="27" customFormat="1" ht="12.75" customHeight="1">
      <c r="A38" s="28">
        <v>231</v>
      </c>
      <c r="B38" s="37" t="s">
        <v>937</v>
      </c>
      <c r="C38" s="168" t="s">
        <v>121</v>
      </c>
      <c r="D38" s="66">
        <v>16</v>
      </c>
      <c r="E38" s="22">
        <v>6</v>
      </c>
      <c r="F38" s="81">
        <f t="shared" si="2"/>
        <v>96</v>
      </c>
      <c r="G38" s="452">
        <f t="shared" si="1"/>
        <v>96</v>
      </c>
      <c r="H38" s="452"/>
      <c r="I38" s="452"/>
      <c r="J38" s="172">
        <v>96</v>
      </c>
    </row>
    <row r="39" spans="1:11" s="27" customFormat="1" ht="12.75" customHeight="1">
      <c r="A39" s="28">
        <v>231</v>
      </c>
      <c r="B39" s="37" t="s">
        <v>937</v>
      </c>
      <c r="C39" s="168" t="s">
        <v>122</v>
      </c>
      <c r="D39" s="66">
        <v>15</v>
      </c>
      <c r="E39" s="22">
        <v>6</v>
      </c>
      <c r="F39" s="81">
        <f t="shared" si="2"/>
        <v>90</v>
      </c>
      <c r="G39" s="452">
        <f t="shared" si="1"/>
        <v>90</v>
      </c>
      <c r="H39" s="452"/>
      <c r="I39" s="452"/>
      <c r="J39" s="172">
        <v>90</v>
      </c>
      <c r="K39" s="129"/>
    </row>
    <row r="40" spans="1:11" s="41" customFormat="1" ht="12.75" customHeight="1">
      <c r="A40" s="38" t="s">
        <v>956</v>
      </c>
      <c r="B40" s="39"/>
      <c r="C40" s="61"/>
      <c r="D40" s="69"/>
      <c r="E40" s="454"/>
      <c r="F40" s="68">
        <f>SUM(F25:F39)</f>
        <v>9295</v>
      </c>
      <c r="G40" s="452"/>
      <c r="H40" s="452"/>
      <c r="I40" s="452"/>
      <c r="J40" s="173">
        <v>9295</v>
      </c>
      <c r="K40" s="138"/>
    </row>
    <row r="41" spans="1:10" s="27" customFormat="1" ht="12.75" customHeight="1">
      <c r="A41" s="36">
        <v>256</v>
      </c>
      <c r="B41" s="37" t="s">
        <v>954</v>
      </c>
      <c r="C41" s="60" t="s">
        <v>962</v>
      </c>
      <c r="D41" s="66">
        <v>2400</v>
      </c>
      <c r="E41" s="224">
        <v>3.9</v>
      </c>
      <c r="F41" s="81">
        <f>E41*D41</f>
        <v>9360</v>
      </c>
      <c r="G41" s="452">
        <f t="shared" si="1"/>
        <v>9360</v>
      </c>
      <c r="H41" s="452"/>
      <c r="I41" s="452"/>
      <c r="J41" s="172">
        <v>9360</v>
      </c>
    </row>
    <row r="42" spans="1:11" s="43" customFormat="1" ht="12.75" customHeight="1">
      <c r="A42" s="36">
        <v>256</v>
      </c>
      <c r="B42" s="37" t="s">
        <v>954</v>
      </c>
      <c r="C42" s="60" t="s">
        <v>939</v>
      </c>
      <c r="D42" s="66">
        <v>1000</v>
      </c>
      <c r="E42" s="224">
        <v>3.17</v>
      </c>
      <c r="F42" s="81">
        <f>E42*D42</f>
        <v>3170</v>
      </c>
      <c r="G42" s="452">
        <f t="shared" si="1"/>
        <v>3170</v>
      </c>
      <c r="H42" s="452"/>
      <c r="I42" s="452"/>
      <c r="J42" s="172">
        <v>3170</v>
      </c>
      <c r="K42" s="82"/>
    </row>
    <row r="43" spans="1:11" s="43" customFormat="1" ht="12.75" customHeight="1">
      <c r="A43" s="36">
        <v>256</v>
      </c>
      <c r="B43" s="30" t="s">
        <v>954</v>
      </c>
      <c r="C43" s="60" t="s">
        <v>952</v>
      </c>
      <c r="D43" s="516">
        <v>50</v>
      </c>
      <c r="E43" s="224">
        <v>29</v>
      </c>
      <c r="F43" s="81">
        <f>E43*D43</f>
        <v>1450</v>
      </c>
      <c r="G43" s="452">
        <f t="shared" si="1"/>
        <v>1450</v>
      </c>
      <c r="H43" s="452"/>
      <c r="I43" s="452"/>
      <c r="J43" s="172">
        <v>1450</v>
      </c>
      <c r="K43" s="82"/>
    </row>
    <row r="44" spans="1:10" s="44" customFormat="1" ht="12.75" customHeight="1">
      <c r="A44" s="38" t="s">
        <v>957</v>
      </c>
      <c r="B44" s="39"/>
      <c r="C44" s="61"/>
      <c r="D44" s="69"/>
      <c r="E44" s="454"/>
      <c r="F44" s="68">
        <f>SUM(F41:F43)</f>
        <v>13980</v>
      </c>
      <c r="G44" s="452"/>
      <c r="H44" s="452"/>
      <c r="I44" s="452"/>
      <c r="J44" s="173">
        <v>13980</v>
      </c>
    </row>
    <row r="45" spans="1:11" s="45" customFormat="1" ht="30" customHeight="1">
      <c r="A45" s="31">
        <v>296</v>
      </c>
      <c r="B45" s="37" t="s">
        <v>937</v>
      </c>
      <c r="C45" s="143" t="s">
        <v>1017</v>
      </c>
      <c r="D45" s="446">
        <v>3</v>
      </c>
      <c r="E45" s="26">
        <v>100</v>
      </c>
      <c r="F45" s="81">
        <f aca="true" t="shared" si="3" ref="F45:F69">D45*E45</f>
        <v>300</v>
      </c>
      <c r="G45" s="452">
        <f t="shared" si="1"/>
        <v>300</v>
      </c>
      <c r="H45" s="452"/>
      <c r="I45" s="452"/>
      <c r="J45" s="172">
        <v>300</v>
      </c>
      <c r="K45" s="132"/>
    </row>
    <row r="46" spans="1:11" s="45" customFormat="1" ht="30" customHeight="1">
      <c r="A46" s="31">
        <v>296</v>
      </c>
      <c r="B46" s="37" t="s">
        <v>937</v>
      </c>
      <c r="C46" s="143" t="s">
        <v>1018</v>
      </c>
      <c r="D46" s="446">
        <v>5</v>
      </c>
      <c r="E46" s="26">
        <v>150</v>
      </c>
      <c r="F46" s="81">
        <f t="shared" si="3"/>
        <v>750</v>
      </c>
      <c r="G46" s="452">
        <f t="shared" si="1"/>
        <v>750</v>
      </c>
      <c r="H46" s="452"/>
      <c r="I46" s="452"/>
      <c r="J46" s="172">
        <v>750</v>
      </c>
      <c r="K46" s="132"/>
    </row>
    <row r="47" spans="1:11" s="45" customFormat="1" ht="30" customHeight="1">
      <c r="A47" s="31">
        <v>296</v>
      </c>
      <c r="B47" s="37" t="s">
        <v>937</v>
      </c>
      <c r="C47" s="143" t="s">
        <v>1019</v>
      </c>
      <c r="D47" s="446">
        <v>8</v>
      </c>
      <c r="E47" s="26">
        <v>200</v>
      </c>
      <c r="F47" s="81">
        <f t="shared" si="3"/>
        <v>1600</v>
      </c>
      <c r="G47" s="452">
        <f t="shared" si="1"/>
        <v>1600</v>
      </c>
      <c r="H47" s="452"/>
      <c r="I47" s="452"/>
      <c r="J47" s="172">
        <v>1600</v>
      </c>
      <c r="K47" s="132"/>
    </row>
    <row r="48" spans="1:11" s="45" customFormat="1" ht="30" customHeight="1">
      <c r="A48" s="31">
        <v>296</v>
      </c>
      <c r="B48" s="37" t="s">
        <v>937</v>
      </c>
      <c r="C48" s="143" t="s">
        <v>1020</v>
      </c>
      <c r="D48" s="446">
        <v>5</v>
      </c>
      <c r="E48" s="26">
        <v>110</v>
      </c>
      <c r="F48" s="81">
        <f t="shared" si="3"/>
        <v>550</v>
      </c>
      <c r="G48" s="452">
        <f t="shared" si="1"/>
        <v>550</v>
      </c>
      <c r="H48" s="452"/>
      <c r="I48" s="452"/>
      <c r="J48" s="172">
        <v>550</v>
      </c>
      <c r="K48" s="132"/>
    </row>
    <row r="49" spans="1:11" s="45" customFormat="1" ht="30" customHeight="1">
      <c r="A49" s="31">
        <v>296</v>
      </c>
      <c r="B49" s="37" t="s">
        <v>937</v>
      </c>
      <c r="C49" s="143" t="s">
        <v>1021</v>
      </c>
      <c r="D49" s="446">
        <v>6</v>
      </c>
      <c r="E49" s="26">
        <v>150</v>
      </c>
      <c r="F49" s="81">
        <f t="shared" si="3"/>
        <v>900</v>
      </c>
      <c r="G49" s="452">
        <f t="shared" si="1"/>
        <v>900</v>
      </c>
      <c r="H49" s="452"/>
      <c r="I49" s="452"/>
      <c r="J49" s="172">
        <v>900</v>
      </c>
      <c r="K49" s="132"/>
    </row>
    <row r="50" spans="1:11" s="45" customFormat="1" ht="30" customHeight="1">
      <c r="A50" s="31">
        <v>296</v>
      </c>
      <c r="B50" s="37" t="s">
        <v>937</v>
      </c>
      <c r="C50" s="143" t="s">
        <v>1022</v>
      </c>
      <c r="D50" s="446">
        <v>8</v>
      </c>
      <c r="E50" s="26">
        <v>150</v>
      </c>
      <c r="F50" s="81">
        <f t="shared" si="3"/>
        <v>1200</v>
      </c>
      <c r="G50" s="452">
        <f t="shared" si="1"/>
        <v>1200</v>
      </c>
      <c r="H50" s="452"/>
      <c r="I50" s="452"/>
      <c r="J50" s="172">
        <v>1200</v>
      </c>
      <c r="K50" s="132"/>
    </row>
    <row r="51" spans="1:11" s="45" customFormat="1" ht="30" customHeight="1">
      <c r="A51" s="31">
        <v>296</v>
      </c>
      <c r="B51" s="37" t="s">
        <v>937</v>
      </c>
      <c r="C51" s="143" t="s">
        <v>1023</v>
      </c>
      <c r="D51" s="446">
        <v>5</v>
      </c>
      <c r="E51" s="26">
        <v>150</v>
      </c>
      <c r="F51" s="81">
        <f t="shared" si="3"/>
        <v>750</v>
      </c>
      <c r="G51" s="452">
        <f t="shared" si="1"/>
        <v>750</v>
      </c>
      <c r="H51" s="452"/>
      <c r="I51" s="452"/>
      <c r="J51" s="172">
        <v>750</v>
      </c>
      <c r="K51" s="132"/>
    </row>
    <row r="52" spans="1:11" s="45" customFormat="1" ht="30" customHeight="1">
      <c r="A52" s="31">
        <v>296</v>
      </c>
      <c r="B52" s="37" t="s">
        <v>937</v>
      </c>
      <c r="C52" s="143" t="s">
        <v>1024</v>
      </c>
      <c r="D52" s="446">
        <v>5</v>
      </c>
      <c r="E52" s="26">
        <v>150</v>
      </c>
      <c r="F52" s="81">
        <f t="shared" si="3"/>
        <v>750</v>
      </c>
      <c r="G52" s="452">
        <f t="shared" si="1"/>
        <v>750</v>
      </c>
      <c r="H52" s="452"/>
      <c r="I52" s="452"/>
      <c r="J52" s="172">
        <v>750</v>
      </c>
      <c r="K52" s="132"/>
    </row>
    <row r="53" spans="1:11" s="45" customFormat="1" ht="30" customHeight="1">
      <c r="A53" s="31">
        <v>296</v>
      </c>
      <c r="B53" s="37" t="s">
        <v>937</v>
      </c>
      <c r="C53" s="143" t="s">
        <v>1025</v>
      </c>
      <c r="D53" s="446">
        <v>9</v>
      </c>
      <c r="E53" s="26">
        <v>150</v>
      </c>
      <c r="F53" s="81">
        <f t="shared" si="3"/>
        <v>1350</v>
      </c>
      <c r="G53" s="452">
        <f t="shared" si="1"/>
        <v>1350</v>
      </c>
      <c r="H53" s="452"/>
      <c r="I53" s="452"/>
      <c r="J53" s="172">
        <v>1350</v>
      </c>
      <c r="K53" s="132"/>
    </row>
    <row r="54" spans="1:11" s="45" customFormat="1" ht="30" customHeight="1">
      <c r="A54" s="31">
        <v>296</v>
      </c>
      <c r="B54" s="37" t="s">
        <v>937</v>
      </c>
      <c r="C54" s="143" t="s">
        <v>1026</v>
      </c>
      <c r="D54" s="446">
        <v>10</v>
      </c>
      <c r="E54" s="26">
        <v>150</v>
      </c>
      <c r="F54" s="81">
        <f t="shared" si="3"/>
        <v>1500</v>
      </c>
      <c r="G54" s="452">
        <f t="shared" si="1"/>
        <v>1500</v>
      </c>
      <c r="H54" s="452"/>
      <c r="I54" s="452"/>
      <c r="J54" s="172">
        <v>1500</v>
      </c>
      <c r="K54" s="132"/>
    </row>
    <row r="55" spans="1:11" s="45" customFormat="1" ht="30" customHeight="1">
      <c r="A55" s="31">
        <v>296</v>
      </c>
      <c r="B55" s="37" t="s">
        <v>937</v>
      </c>
      <c r="C55" s="143" t="s">
        <v>1027</v>
      </c>
      <c r="D55" s="446">
        <v>5</v>
      </c>
      <c r="E55" s="26">
        <v>150</v>
      </c>
      <c r="F55" s="81">
        <f t="shared" si="3"/>
        <v>750</v>
      </c>
      <c r="G55" s="452">
        <f t="shared" si="1"/>
        <v>750</v>
      </c>
      <c r="H55" s="452"/>
      <c r="I55" s="452"/>
      <c r="J55" s="172">
        <v>750</v>
      </c>
      <c r="K55" s="132"/>
    </row>
    <row r="56" spans="1:11" s="45" customFormat="1" ht="30" customHeight="1">
      <c r="A56" s="31">
        <v>296</v>
      </c>
      <c r="B56" s="37" t="s">
        <v>937</v>
      </c>
      <c r="C56" s="143" t="s">
        <v>1028</v>
      </c>
      <c r="D56" s="446">
        <v>8</v>
      </c>
      <c r="E56" s="26">
        <v>150</v>
      </c>
      <c r="F56" s="81">
        <f t="shared" si="3"/>
        <v>1200</v>
      </c>
      <c r="G56" s="452">
        <f t="shared" si="1"/>
        <v>1200</v>
      </c>
      <c r="H56" s="452"/>
      <c r="I56" s="452"/>
      <c r="J56" s="172">
        <v>1200</v>
      </c>
      <c r="K56" s="132"/>
    </row>
    <row r="57" spans="1:11" s="45" customFormat="1" ht="30" customHeight="1">
      <c r="A57" s="31">
        <v>296</v>
      </c>
      <c r="B57" s="37" t="s">
        <v>937</v>
      </c>
      <c r="C57" s="143" t="s">
        <v>1029</v>
      </c>
      <c r="D57" s="446">
        <v>5</v>
      </c>
      <c r="E57" s="26">
        <v>150</v>
      </c>
      <c r="F57" s="81">
        <f t="shared" si="3"/>
        <v>750</v>
      </c>
      <c r="G57" s="452">
        <f t="shared" si="1"/>
        <v>750</v>
      </c>
      <c r="H57" s="452"/>
      <c r="I57" s="452"/>
      <c r="J57" s="172">
        <v>750</v>
      </c>
      <c r="K57" s="132"/>
    </row>
    <row r="58" spans="1:11" s="45" customFormat="1" ht="36" customHeight="1">
      <c r="A58" s="31">
        <v>296</v>
      </c>
      <c r="B58" s="37" t="s">
        <v>937</v>
      </c>
      <c r="C58" s="143" t="s">
        <v>1030</v>
      </c>
      <c r="D58" s="446">
        <v>6</v>
      </c>
      <c r="E58" s="26">
        <v>150</v>
      </c>
      <c r="F58" s="81">
        <f t="shared" si="3"/>
        <v>900</v>
      </c>
      <c r="G58" s="452">
        <f t="shared" si="1"/>
        <v>900</v>
      </c>
      <c r="H58" s="452"/>
      <c r="I58" s="452"/>
      <c r="J58" s="172">
        <v>900</v>
      </c>
      <c r="K58" s="132"/>
    </row>
    <row r="59" spans="1:11" s="45" customFormat="1" ht="36" customHeight="1">
      <c r="A59" s="31">
        <v>296</v>
      </c>
      <c r="B59" s="37" t="s">
        <v>937</v>
      </c>
      <c r="C59" s="143" t="s">
        <v>1031</v>
      </c>
      <c r="D59" s="446">
        <v>6</v>
      </c>
      <c r="E59" s="26">
        <v>150</v>
      </c>
      <c r="F59" s="81">
        <f t="shared" si="3"/>
        <v>900</v>
      </c>
      <c r="G59" s="452">
        <f t="shared" si="1"/>
        <v>900</v>
      </c>
      <c r="H59" s="452"/>
      <c r="I59" s="452"/>
      <c r="J59" s="172">
        <v>900</v>
      </c>
      <c r="K59" s="132"/>
    </row>
    <row r="60" spans="1:11" s="45" customFormat="1" ht="36" customHeight="1">
      <c r="A60" s="31">
        <v>296</v>
      </c>
      <c r="B60" s="25" t="s">
        <v>1041</v>
      </c>
      <c r="C60" s="143" t="s">
        <v>1032</v>
      </c>
      <c r="D60" s="446">
        <v>3</v>
      </c>
      <c r="E60" s="26">
        <v>150</v>
      </c>
      <c r="F60" s="81">
        <f t="shared" si="3"/>
        <v>450</v>
      </c>
      <c r="G60" s="452">
        <f t="shared" si="1"/>
        <v>450</v>
      </c>
      <c r="H60" s="452"/>
      <c r="I60" s="452"/>
      <c r="J60" s="172">
        <v>450</v>
      </c>
      <c r="K60" s="132"/>
    </row>
    <row r="61" spans="1:11" s="45" customFormat="1" ht="36" customHeight="1">
      <c r="A61" s="31">
        <v>296</v>
      </c>
      <c r="B61" s="25" t="s">
        <v>1041</v>
      </c>
      <c r="C61" s="143" t="s">
        <v>1033</v>
      </c>
      <c r="D61" s="446">
        <v>5</v>
      </c>
      <c r="E61" s="26">
        <v>150</v>
      </c>
      <c r="F61" s="81">
        <f t="shared" si="3"/>
        <v>750</v>
      </c>
      <c r="G61" s="452">
        <f t="shared" si="1"/>
        <v>750</v>
      </c>
      <c r="H61" s="452"/>
      <c r="I61" s="452"/>
      <c r="J61" s="172">
        <v>750</v>
      </c>
      <c r="K61" s="132"/>
    </row>
    <row r="62" spans="1:11" s="45" customFormat="1" ht="36" customHeight="1">
      <c r="A62" s="31">
        <v>296</v>
      </c>
      <c r="B62" s="25" t="s">
        <v>1041</v>
      </c>
      <c r="C62" s="143" t="s">
        <v>1034</v>
      </c>
      <c r="D62" s="446">
        <v>6</v>
      </c>
      <c r="E62" s="26">
        <v>150</v>
      </c>
      <c r="F62" s="81">
        <f t="shared" si="3"/>
        <v>900</v>
      </c>
      <c r="G62" s="452">
        <f t="shared" si="1"/>
        <v>900</v>
      </c>
      <c r="H62" s="452"/>
      <c r="I62" s="452"/>
      <c r="J62" s="172">
        <v>900</v>
      </c>
      <c r="K62" s="132"/>
    </row>
    <row r="63" spans="1:11" s="45" customFormat="1" ht="36" customHeight="1">
      <c r="A63" s="31">
        <v>296</v>
      </c>
      <c r="B63" s="37" t="s">
        <v>937</v>
      </c>
      <c r="C63" s="143" t="s">
        <v>1035</v>
      </c>
      <c r="D63" s="446">
        <v>3</v>
      </c>
      <c r="E63" s="26">
        <v>150</v>
      </c>
      <c r="F63" s="81">
        <f t="shared" si="3"/>
        <v>450</v>
      </c>
      <c r="G63" s="452">
        <f t="shared" si="1"/>
        <v>450</v>
      </c>
      <c r="H63" s="452"/>
      <c r="I63" s="452"/>
      <c r="J63" s="172">
        <v>450</v>
      </c>
      <c r="K63" s="132"/>
    </row>
    <row r="64" spans="1:11" s="45" customFormat="1" ht="30" customHeight="1">
      <c r="A64" s="31">
        <v>296</v>
      </c>
      <c r="B64" s="37" t="s">
        <v>937</v>
      </c>
      <c r="C64" s="143" t="s">
        <v>1036</v>
      </c>
      <c r="D64" s="446">
        <v>3</v>
      </c>
      <c r="E64" s="26">
        <v>150</v>
      </c>
      <c r="F64" s="81">
        <f t="shared" si="3"/>
        <v>450</v>
      </c>
      <c r="G64" s="452">
        <f t="shared" si="1"/>
        <v>450</v>
      </c>
      <c r="H64" s="452"/>
      <c r="I64" s="452"/>
      <c r="J64" s="172">
        <v>450</v>
      </c>
      <c r="K64" s="132"/>
    </row>
    <row r="65" spans="1:11" s="45" customFormat="1" ht="37.5" customHeight="1">
      <c r="A65" s="31">
        <v>296</v>
      </c>
      <c r="B65" s="37" t="s">
        <v>937</v>
      </c>
      <c r="C65" s="143" t="s">
        <v>1037</v>
      </c>
      <c r="D65" s="446">
        <v>3</v>
      </c>
      <c r="E65" s="26">
        <v>150</v>
      </c>
      <c r="F65" s="81">
        <f t="shared" si="3"/>
        <v>450</v>
      </c>
      <c r="G65" s="452">
        <f t="shared" si="1"/>
        <v>450</v>
      </c>
      <c r="H65" s="452"/>
      <c r="I65" s="452"/>
      <c r="J65" s="172">
        <v>450</v>
      </c>
      <c r="K65" s="132"/>
    </row>
    <row r="66" spans="1:11" s="45" customFormat="1" ht="36.75" customHeight="1">
      <c r="A66" s="31">
        <v>296</v>
      </c>
      <c r="B66" s="37" t="s">
        <v>937</v>
      </c>
      <c r="C66" s="143" t="s">
        <v>1038</v>
      </c>
      <c r="D66" s="446">
        <v>3</v>
      </c>
      <c r="E66" s="26">
        <v>150</v>
      </c>
      <c r="F66" s="81">
        <f t="shared" si="3"/>
        <v>450</v>
      </c>
      <c r="G66" s="452">
        <f t="shared" si="1"/>
        <v>450</v>
      </c>
      <c r="H66" s="452"/>
      <c r="I66" s="452"/>
      <c r="J66" s="172">
        <v>450</v>
      </c>
      <c r="K66" s="132"/>
    </row>
    <row r="67" spans="1:11" s="45" customFormat="1" ht="30" customHeight="1">
      <c r="A67" s="31">
        <v>296</v>
      </c>
      <c r="B67" s="37" t="s">
        <v>937</v>
      </c>
      <c r="C67" s="143" t="s">
        <v>1039</v>
      </c>
      <c r="D67" s="446">
        <v>3</v>
      </c>
      <c r="E67" s="26">
        <v>150</v>
      </c>
      <c r="F67" s="81">
        <f t="shared" si="3"/>
        <v>450</v>
      </c>
      <c r="G67" s="452">
        <f t="shared" si="1"/>
        <v>450</v>
      </c>
      <c r="H67" s="452"/>
      <c r="I67" s="452"/>
      <c r="J67" s="172">
        <v>450</v>
      </c>
      <c r="K67" s="132"/>
    </row>
    <row r="68" spans="1:11" s="45" customFormat="1" ht="30" customHeight="1">
      <c r="A68" s="31">
        <v>296</v>
      </c>
      <c r="B68" s="37" t="s">
        <v>937</v>
      </c>
      <c r="C68" s="143" t="s">
        <v>1040</v>
      </c>
      <c r="D68" s="446">
        <v>1</v>
      </c>
      <c r="E68" s="26">
        <v>82</v>
      </c>
      <c r="F68" s="81">
        <f t="shared" si="3"/>
        <v>82</v>
      </c>
      <c r="G68" s="452">
        <f t="shared" si="1"/>
        <v>82</v>
      </c>
      <c r="H68" s="452"/>
      <c r="I68" s="452"/>
      <c r="J68" s="172">
        <v>82</v>
      </c>
      <c r="K68" s="132"/>
    </row>
    <row r="69" spans="1:11" s="45" customFormat="1" ht="30" customHeight="1">
      <c r="A69" s="31">
        <v>296</v>
      </c>
      <c r="B69" s="37" t="s">
        <v>937</v>
      </c>
      <c r="C69" s="143" t="s">
        <v>1012</v>
      </c>
      <c r="D69" s="446">
        <v>1</v>
      </c>
      <c r="E69" s="26">
        <v>119.6</v>
      </c>
      <c r="F69" s="81">
        <f t="shared" si="3"/>
        <v>119.6</v>
      </c>
      <c r="G69" s="452">
        <f t="shared" si="1"/>
        <v>119.6</v>
      </c>
      <c r="H69" s="452"/>
      <c r="I69" s="452"/>
      <c r="J69" s="172">
        <v>119.6</v>
      </c>
      <c r="K69" s="132"/>
    </row>
    <row r="70" spans="1:10" s="44" customFormat="1" ht="13.5" customHeight="1" thickBot="1">
      <c r="A70" s="46" t="s">
        <v>959</v>
      </c>
      <c r="B70" s="47"/>
      <c r="C70" s="141"/>
      <c r="D70" s="142"/>
      <c r="E70" s="460"/>
      <c r="F70" s="71">
        <f>SUM(F45:F69)</f>
        <v>18701.6</v>
      </c>
      <c r="G70" s="461"/>
      <c r="H70" s="461"/>
      <c r="I70" s="461"/>
      <c r="J70" s="174">
        <v>18701.6</v>
      </c>
    </row>
    <row r="71" spans="1:10" s="44" customFormat="1" ht="19.5" customHeight="1" thickBot="1">
      <c r="A71" s="48"/>
      <c r="B71" s="42"/>
      <c r="C71" s="65"/>
      <c r="D71" s="260"/>
      <c r="E71" s="366"/>
      <c r="F71" s="262"/>
      <c r="G71" s="360"/>
      <c r="H71" s="360"/>
      <c r="I71" s="360"/>
      <c r="J71" s="360"/>
    </row>
    <row r="72" spans="1:11" s="371" customFormat="1" ht="24.75" customHeight="1" thickBot="1">
      <c r="A72" s="1272" t="s">
        <v>136</v>
      </c>
      <c r="B72" s="1273"/>
      <c r="C72" s="1273"/>
      <c r="D72" s="1273"/>
      <c r="E72" s="1273"/>
      <c r="F72" s="159">
        <f>SUM(F70+F44+F40+F24+F22)</f>
        <v>77892.6</v>
      </c>
      <c r="G72" s="159">
        <f>SUM(G13:G70)</f>
        <v>77892.6</v>
      </c>
      <c r="H72" s="159">
        <f>SUM(H13:H70)</f>
        <v>0</v>
      </c>
      <c r="I72" s="159">
        <f>SUM(I13:I70)</f>
        <v>0</v>
      </c>
      <c r="J72" s="159">
        <f>SUM(J70,J44,J40,J24,J22)</f>
        <v>77892.6</v>
      </c>
      <c r="K72" s="367"/>
    </row>
    <row r="73" spans="1:11" s="15" customFormat="1" ht="19.5" customHeight="1" thickBot="1">
      <c r="A73" s="93"/>
      <c r="B73" s="93"/>
      <c r="C73" s="93"/>
      <c r="D73" s="93"/>
      <c r="E73" s="93"/>
      <c r="F73" s="106"/>
      <c r="G73" s="346"/>
      <c r="H73" s="354"/>
      <c r="I73" s="354"/>
      <c r="J73" s="354"/>
      <c r="K73" s="13"/>
    </row>
    <row r="74" spans="1:11" s="96" customFormat="1" ht="34.5" customHeight="1" thickBot="1">
      <c r="A74" s="430" t="s">
        <v>89</v>
      </c>
      <c r="B74" s="93"/>
      <c r="C74" s="93"/>
      <c r="D74" s="93"/>
      <c r="E74" s="93"/>
      <c r="F74" s="94"/>
      <c r="G74" s="346"/>
      <c r="H74" s="354"/>
      <c r="I74" s="354"/>
      <c r="J74" s="354"/>
      <c r="K74" s="133"/>
    </row>
    <row r="75" spans="1:11" s="96" customFormat="1" ht="12.75" customHeight="1">
      <c r="A75" s="125">
        <v>311</v>
      </c>
      <c r="B75" s="151" t="s">
        <v>946</v>
      </c>
      <c r="C75" s="152" t="s">
        <v>127</v>
      </c>
      <c r="D75" s="462">
        <v>12</v>
      </c>
      <c r="E75" s="503">
        <v>5000</v>
      </c>
      <c r="F75" s="120">
        <f>E75*D75</f>
        <v>60000</v>
      </c>
      <c r="G75" s="450">
        <f>F75</f>
        <v>60000</v>
      </c>
      <c r="H75" s="450"/>
      <c r="I75" s="561"/>
      <c r="J75" s="176">
        <v>60000</v>
      </c>
      <c r="K75" s="133"/>
    </row>
    <row r="76" spans="1:11" s="96" customFormat="1" ht="12.75" customHeight="1">
      <c r="A76" s="406" t="s">
        <v>128</v>
      </c>
      <c r="B76" s="309"/>
      <c r="C76" s="150"/>
      <c r="D76" s="463"/>
      <c r="E76" s="519"/>
      <c r="F76" s="75">
        <f>SUM(F75:F75)</f>
        <v>60000</v>
      </c>
      <c r="G76" s="452"/>
      <c r="H76" s="473"/>
      <c r="I76" s="562"/>
      <c r="J76" s="177">
        <v>60000</v>
      </c>
      <c r="K76" s="133"/>
    </row>
    <row r="77" spans="1:11" s="45" customFormat="1" ht="12.75" customHeight="1">
      <c r="A77" s="31">
        <v>321</v>
      </c>
      <c r="B77" s="32" t="s">
        <v>946</v>
      </c>
      <c r="C77" s="119" t="s">
        <v>965</v>
      </c>
      <c r="D77" s="441">
        <v>12</v>
      </c>
      <c r="E77" s="237">
        <v>9000</v>
      </c>
      <c r="F77" s="67">
        <f>E77*D77</f>
        <v>108000</v>
      </c>
      <c r="G77" s="452">
        <f aca="true" t="shared" si="4" ref="G77:G91">F77</f>
        <v>108000</v>
      </c>
      <c r="H77" s="452"/>
      <c r="I77" s="563"/>
      <c r="J77" s="178">
        <v>108000</v>
      </c>
      <c r="K77" s="132"/>
    </row>
    <row r="78" spans="1:10" s="44" customFormat="1" ht="12.75" customHeight="1">
      <c r="A78" s="49" t="s">
        <v>942</v>
      </c>
      <c r="B78" s="40"/>
      <c r="C78" s="63"/>
      <c r="D78" s="688"/>
      <c r="E78" s="473"/>
      <c r="F78" s="75">
        <f>SUM(F77:F77)</f>
        <v>108000</v>
      </c>
      <c r="G78" s="452"/>
      <c r="H78" s="452"/>
      <c r="I78" s="563"/>
      <c r="J78" s="177">
        <v>108000</v>
      </c>
    </row>
    <row r="79" spans="1:11" s="45" customFormat="1" ht="12.75" customHeight="1">
      <c r="A79" s="35">
        <v>331</v>
      </c>
      <c r="B79" s="29" t="s">
        <v>946</v>
      </c>
      <c r="C79" s="59" t="s">
        <v>978</v>
      </c>
      <c r="D79" s="471">
        <v>12</v>
      </c>
      <c r="E79" s="67">
        <v>6000</v>
      </c>
      <c r="F79" s="67">
        <f>E79*D79</f>
        <v>72000</v>
      </c>
      <c r="G79" s="452">
        <f t="shared" si="4"/>
        <v>72000</v>
      </c>
      <c r="H79" s="452"/>
      <c r="I79" s="563"/>
      <c r="J79" s="178">
        <v>72000</v>
      </c>
      <c r="K79" s="132"/>
    </row>
    <row r="80" spans="1:10" s="44" customFormat="1" ht="12.75" customHeight="1">
      <c r="A80" s="49" t="s">
        <v>945</v>
      </c>
      <c r="B80" s="39"/>
      <c r="C80" s="63"/>
      <c r="D80" s="470"/>
      <c r="E80" s="525"/>
      <c r="F80" s="75">
        <f>SUM(F79:F79)</f>
        <v>72000</v>
      </c>
      <c r="G80" s="452"/>
      <c r="H80" s="452"/>
      <c r="I80" s="563"/>
      <c r="J80" s="177">
        <v>72000</v>
      </c>
    </row>
    <row r="81" spans="1:10" s="44" customFormat="1" ht="12.75" customHeight="1">
      <c r="A81" s="35">
        <v>341</v>
      </c>
      <c r="B81" s="29" t="s">
        <v>946</v>
      </c>
      <c r="C81" s="59" t="s">
        <v>778</v>
      </c>
      <c r="D81" s="247">
        <v>12</v>
      </c>
      <c r="E81" s="22">
        <v>1000</v>
      </c>
      <c r="F81" s="67">
        <f>E81*D81</f>
        <v>12000</v>
      </c>
      <c r="G81" s="452">
        <f t="shared" si="4"/>
        <v>12000</v>
      </c>
      <c r="H81" s="452"/>
      <c r="I81" s="563"/>
      <c r="J81" s="178">
        <v>12000</v>
      </c>
    </row>
    <row r="82" spans="1:10" s="44" customFormat="1" ht="12.75" customHeight="1">
      <c r="A82" s="49" t="s">
        <v>779</v>
      </c>
      <c r="B82" s="39"/>
      <c r="C82" s="63"/>
      <c r="D82" s="470"/>
      <c r="E82" s="525"/>
      <c r="F82" s="75">
        <v>12000</v>
      </c>
      <c r="G82" s="452"/>
      <c r="H82" s="452"/>
      <c r="I82" s="563"/>
      <c r="J82" s="177">
        <v>12000</v>
      </c>
    </row>
    <row r="83" spans="1:11" s="45" customFormat="1" ht="12.75" customHeight="1">
      <c r="A83" s="31">
        <v>371</v>
      </c>
      <c r="B83" s="32" t="s">
        <v>946</v>
      </c>
      <c r="C83" s="119" t="s">
        <v>125</v>
      </c>
      <c r="D83" s="441">
        <v>12</v>
      </c>
      <c r="E83" s="237">
        <v>140000</v>
      </c>
      <c r="F83" s="67">
        <f>E83*D83</f>
        <v>1680000</v>
      </c>
      <c r="G83" s="452">
        <f t="shared" si="4"/>
        <v>1680000</v>
      </c>
      <c r="H83" s="452"/>
      <c r="I83" s="563"/>
      <c r="J83" s="178">
        <v>1680000</v>
      </c>
      <c r="K83" s="132"/>
    </row>
    <row r="84" spans="1:10" s="44" customFormat="1" ht="12.75" customHeight="1">
      <c r="A84" s="33" t="s">
        <v>124</v>
      </c>
      <c r="B84" s="34"/>
      <c r="C84" s="58"/>
      <c r="D84" s="439"/>
      <c r="E84" s="453"/>
      <c r="F84" s="75">
        <f>SUM(F83:F83)</f>
        <v>1680000</v>
      </c>
      <c r="G84" s="452"/>
      <c r="H84" s="473"/>
      <c r="I84" s="473"/>
      <c r="J84" s="177">
        <v>1680000</v>
      </c>
    </row>
    <row r="85" spans="1:10" s="44" customFormat="1" ht="12.75" customHeight="1">
      <c r="A85" s="238">
        <v>379</v>
      </c>
      <c r="B85" s="239" t="s">
        <v>606</v>
      </c>
      <c r="C85" s="119" t="s">
        <v>220</v>
      </c>
      <c r="D85" s="440">
        <v>750000</v>
      </c>
      <c r="E85" s="240">
        <v>0.59</v>
      </c>
      <c r="F85" s="67">
        <f>E85*D85</f>
        <v>442500</v>
      </c>
      <c r="G85" s="452">
        <f t="shared" si="4"/>
        <v>442500</v>
      </c>
      <c r="H85" s="473"/>
      <c r="I85" s="473"/>
      <c r="J85" s="178">
        <v>442500</v>
      </c>
    </row>
    <row r="86" spans="1:10" s="44" customFormat="1" ht="12" customHeight="1">
      <c r="A86" s="33" t="s">
        <v>221</v>
      </c>
      <c r="B86" s="34"/>
      <c r="C86" s="58"/>
      <c r="D86" s="439"/>
      <c r="E86" s="453"/>
      <c r="F86" s="75">
        <f>SUM(F85)</f>
        <v>442500</v>
      </c>
      <c r="G86" s="452"/>
      <c r="H86" s="473"/>
      <c r="I86" s="473"/>
      <c r="J86" s="177">
        <v>442500</v>
      </c>
    </row>
    <row r="87" spans="1:10" s="44" customFormat="1" ht="12" customHeight="1">
      <c r="A87" s="36">
        <v>389</v>
      </c>
      <c r="B87" s="37" t="s">
        <v>607</v>
      </c>
      <c r="C87" s="60" t="s">
        <v>608</v>
      </c>
      <c r="D87" s="243">
        <v>5</v>
      </c>
      <c r="E87" s="242">
        <v>1000</v>
      </c>
      <c r="F87" s="67">
        <f>E87*D87</f>
        <v>5000</v>
      </c>
      <c r="G87" s="452">
        <f t="shared" si="4"/>
        <v>5000</v>
      </c>
      <c r="H87" s="473"/>
      <c r="I87" s="473"/>
      <c r="J87" s="178">
        <v>5000</v>
      </c>
    </row>
    <row r="88" spans="1:10" s="44" customFormat="1" ht="12" customHeight="1">
      <c r="A88" s="36">
        <v>389</v>
      </c>
      <c r="B88" s="37" t="s">
        <v>607</v>
      </c>
      <c r="C88" s="60" t="s">
        <v>609</v>
      </c>
      <c r="D88" s="243">
        <f>5*3</f>
        <v>15</v>
      </c>
      <c r="E88" s="242">
        <v>500</v>
      </c>
      <c r="F88" s="67">
        <f>E88*D88</f>
        <v>7500</v>
      </c>
      <c r="G88" s="452">
        <f t="shared" si="4"/>
        <v>7500</v>
      </c>
      <c r="H88" s="473"/>
      <c r="I88" s="473"/>
      <c r="J88" s="178">
        <v>7500</v>
      </c>
    </row>
    <row r="89" spans="1:10" s="44" customFormat="1" ht="12" customHeight="1">
      <c r="A89" s="38" t="s">
        <v>610</v>
      </c>
      <c r="B89" s="39"/>
      <c r="C89" s="61"/>
      <c r="D89" s="69"/>
      <c r="E89" s="454"/>
      <c r="F89" s="75">
        <f>SUM(F87:F88)</f>
        <v>12500</v>
      </c>
      <c r="G89" s="452"/>
      <c r="H89" s="473"/>
      <c r="I89" s="473"/>
      <c r="J89" s="177">
        <v>12500</v>
      </c>
    </row>
    <row r="90" spans="1:10" s="44" customFormat="1" ht="12" customHeight="1">
      <c r="A90" s="35">
        <v>393</v>
      </c>
      <c r="B90" s="30" t="s">
        <v>946</v>
      </c>
      <c r="C90" s="60" t="s">
        <v>1047</v>
      </c>
      <c r="D90" s="243">
        <v>12</v>
      </c>
      <c r="E90" s="224">
        <v>40000</v>
      </c>
      <c r="F90" s="67">
        <f>D90*E90</f>
        <v>480000</v>
      </c>
      <c r="G90" s="452">
        <f t="shared" si="4"/>
        <v>480000</v>
      </c>
      <c r="H90" s="473"/>
      <c r="I90" s="473"/>
      <c r="J90" s="178">
        <v>480000</v>
      </c>
    </row>
    <row r="91" spans="1:10" s="44" customFormat="1" ht="12" customHeight="1">
      <c r="A91" s="35">
        <v>393</v>
      </c>
      <c r="B91" s="30" t="s">
        <v>946</v>
      </c>
      <c r="C91" s="60" t="s">
        <v>1046</v>
      </c>
      <c r="D91" s="66">
        <v>12</v>
      </c>
      <c r="E91" s="224">
        <v>30000</v>
      </c>
      <c r="F91" s="67">
        <f>D91*E91</f>
        <v>360000</v>
      </c>
      <c r="G91" s="452">
        <f t="shared" si="4"/>
        <v>360000</v>
      </c>
      <c r="H91" s="473"/>
      <c r="I91" s="473"/>
      <c r="J91" s="178">
        <v>360000</v>
      </c>
    </row>
    <row r="92" spans="1:10" s="44" customFormat="1" ht="12" customHeight="1" thickBot="1">
      <c r="A92" s="46" t="s">
        <v>951</v>
      </c>
      <c r="B92" s="47"/>
      <c r="C92" s="64"/>
      <c r="D92" s="472"/>
      <c r="E92" s="527"/>
      <c r="F92" s="175">
        <f>SUM(F90:F91)</f>
        <v>840000</v>
      </c>
      <c r="G92" s="461"/>
      <c r="H92" s="564"/>
      <c r="I92" s="564"/>
      <c r="J92" s="179">
        <v>840000</v>
      </c>
    </row>
    <row r="93" spans="1:10" s="44" customFormat="1" ht="19.5" customHeight="1" thickBot="1">
      <c r="A93" s="48"/>
      <c r="B93" s="48"/>
      <c r="C93" s="65"/>
      <c r="D93" s="362"/>
      <c r="E93" s="261"/>
      <c r="F93" s="262"/>
      <c r="G93" s="263"/>
      <c r="H93" s="263"/>
      <c r="I93" s="263"/>
      <c r="J93" s="263"/>
    </row>
    <row r="94" spans="1:11" s="370" customFormat="1" ht="24.75" customHeight="1" thickBot="1">
      <c r="A94" s="1272" t="s">
        <v>135</v>
      </c>
      <c r="B94" s="1273"/>
      <c r="C94" s="1273"/>
      <c r="D94" s="1273"/>
      <c r="E94" s="1273"/>
      <c r="F94" s="159">
        <f>SUM(F92,F89,F86,F84,F82,F80,F78,F76)</f>
        <v>3227000</v>
      </c>
      <c r="G94" s="159">
        <f>SUM(G75:G91)</f>
        <v>3227000</v>
      </c>
      <c r="H94" s="159">
        <f>SUM(H75:H84)</f>
        <v>0</v>
      </c>
      <c r="I94" s="159">
        <f>SUM(I75:I84)</f>
        <v>0</v>
      </c>
      <c r="J94" s="159">
        <f>SUM(J92,J89,J86,J84,J82,J80,J78,J76)</f>
        <v>3227000</v>
      </c>
      <c r="K94" s="369"/>
    </row>
    <row r="95" spans="1:11" s="14" customFormat="1" ht="19.5" customHeight="1" thickBot="1">
      <c r="A95" s="93"/>
      <c r="B95" s="93"/>
      <c r="C95" s="93"/>
      <c r="D95" s="93"/>
      <c r="E95" s="93"/>
      <c r="F95" s="106"/>
      <c r="G95" s="361"/>
      <c r="H95" s="373"/>
      <c r="I95" s="363"/>
      <c r="J95" s="363"/>
      <c r="K95" s="131"/>
    </row>
    <row r="96" spans="1:19" s="315" customFormat="1" ht="33" customHeight="1" thickBot="1">
      <c r="A96" s="861" t="s">
        <v>88</v>
      </c>
      <c r="B96" s="313"/>
      <c r="C96" s="313"/>
      <c r="D96" s="313"/>
      <c r="E96" s="313"/>
      <c r="F96" s="314"/>
      <c r="G96" s="404"/>
      <c r="H96" s="405"/>
      <c r="I96" s="405"/>
      <c r="J96" s="405"/>
      <c r="K96" s="873"/>
      <c r="L96" s="874"/>
      <c r="M96" s="874"/>
      <c r="N96" s="874"/>
      <c r="O96" s="874"/>
      <c r="P96" s="874"/>
      <c r="Q96" s="874"/>
      <c r="R96" s="874"/>
      <c r="S96" s="874"/>
    </row>
    <row r="97" spans="1:19" s="14" customFormat="1" ht="12.75" customHeight="1">
      <c r="A97" s="474">
        <v>436</v>
      </c>
      <c r="B97" s="107" t="s">
        <v>937</v>
      </c>
      <c r="C97" s="108" t="s">
        <v>93</v>
      </c>
      <c r="D97" s="862">
        <v>1</v>
      </c>
      <c r="E97" s="863">
        <v>920</v>
      </c>
      <c r="F97" s="864">
        <f aca="true" t="shared" si="5" ref="F97:F102">D97*E97</f>
        <v>920</v>
      </c>
      <c r="G97" s="865">
        <f>F97</f>
        <v>920</v>
      </c>
      <c r="H97" s="865"/>
      <c r="I97" s="865"/>
      <c r="J97" s="866">
        <f aca="true" t="shared" si="6" ref="J97:J102">SUM(G97:I97)</f>
        <v>920</v>
      </c>
      <c r="K97" s="875"/>
      <c r="L97" s="874"/>
      <c r="M97" s="874"/>
      <c r="N97" s="874"/>
      <c r="O97" s="874"/>
      <c r="P97" s="874"/>
      <c r="Q97" s="874"/>
      <c r="R97" s="874"/>
      <c r="S97" s="874"/>
    </row>
    <row r="98" spans="1:19" s="14" customFormat="1" ht="12.75" customHeight="1">
      <c r="A98" s="17">
        <v>436</v>
      </c>
      <c r="B98" s="5" t="s">
        <v>937</v>
      </c>
      <c r="C98" s="109" t="s">
        <v>96</v>
      </c>
      <c r="D98" s="867">
        <v>5</v>
      </c>
      <c r="E98" s="316">
        <v>80</v>
      </c>
      <c r="F98" s="350">
        <f t="shared" si="5"/>
        <v>400</v>
      </c>
      <c r="G98" s="347">
        <f aca="true" t="shared" si="7" ref="G98:G103">F98</f>
        <v>400</v>
      </c>
      <c r="H98" s="347"/>
      <c r="I98" s="347"/>
      <c r="J98" s="365">
        <f t="shared" si="6"/>
        <v>400</v>
      </c>
      <c r="K98" s="875"/>
      <c r="L98" s="874"/>
      <c r="M98" s="874"/>
      <c r="N98" s="874"/>
      <c r="O98" s="874"/>
      <c r="P98" s="874"/>
      <c r="Q98" s="874"/>
      <c r="R98" s="874"/>
      <c r="S98" s="874"/>
    </row>
    <row r="99" spans="1:19" s="14" customFormat="1" ht="12.75" customHeight="1">
      <c r="A99" s="16">
        <v>436</v>
      </c>
      <c r="B99" s="4" t="s">
        <v>937</v>
      </c>
      <c r="C99" s="110" t="s">
        <v>97</v>
      </c>
      <c r="D99" s="317">
        <v>1</v>
      </c>
      <c r="E99" s="112">
        <v>300</v>
      </c>
      <c r="F99" s="350">
        <f t="shared" si="5"/>
        <v>300</v>
      </c>
      <c r="G99" s="347">
        <f t="shared" si="7"/>
        <v>300</v>
      </c>
      <c r="H99" s="347"/>
      <c r="I99" s="347"/>
      <c r="J99" s="365">
        <f t="shared" si="6"/>
        <v>300</v>
      </c>
      <c r="K99" s="875"/>
      <c r="L99" s="874"/>
      <c r="M99" s="874"/>
      <c r="N99" s="874"/>
      <c r="O99" s="874"/>
      <c r="P99" s="874"/>
      <c r="Q99" s="874"/>
      <c r="R99" s="874"/>
      <c r="S99" s="874"/>
    </row>
    <row r="100" spans="1:11" s="14" customFormat="1" ht="12.75" customHeight="1">
      <c r="A100" s="16">
        <v>436</v>
      </c>
      <c r="B100" s="4" t="s">
        <v>937</v>
      </c>
      <c r="C100" s="111" t="s">
        <v>98</v>
      </c>
      <c r="D100" s="317">
        <v>1</v>
      </c>
      <c r="E100" s="112">
        <v>800</v>
      </c>
      <c r="F100" s="350">
        <f t="shared" si="5"/>
        <v>800</v>
      </c>
      <c r="G100" s="347">
        <f t="shared" si="7"/>
        <v>800</v>
      </c>
      <c r="H100" s="347"/>
      <c r="I100" s="347"/>
      <c r="J100" s="365">
        <f t="shared" si="6"/>
        <v>800</v>
      </c>
      <c r="K100" s="131"/>
    </row>
    <row r="101" spans="1:11" s="14" customFormat="1" ht="12.75" customHeight="1">
      <c r="A101" s="16">
        <v>436</v>
      </c>
      <c r="B101" s="4" t="s">
        <v>935</v>
      </c>
      <c r="C101" s="111" t="s">
        <v>99</v>
      </c>
      <c r="D101" s="317">
        <v>1</v>
      </c>
      <c r="E101" s="318">
        <v>500</v>
      </c>
      <c r="F101" s="350">
        <f t="shared" si="5"/>
        <v>500</v>
      </c>
      <c r="G101" s="347">
        <f t="shared" si="7"/>
        <v>500</v>
      </c>
      <c r="H101" s="347"/>
      <c r="I101" s="347"/>
      <c r="J101" s="365">
        <f t="shared" si="6"/>
        <v>500</v>
      </c>
      <c r="K101" s="131"/>
    </row>
    <row r="102" spans="1:11" s="14" customFormat="1" ht="12.75" customHeight="1">
      <c r="A102" s="16">
        <v>436</v>
      </c>
      <c r="B102" s="4" t="s">
        <v>935</v>
      </c>
      <c r="C102" s="111" t="s">
        <v>100</v>
      </c>
      <c r="D102" s="317">
        <v>1</v>
      </c>
      <c r="E102" s="318">
        <v>1000</v>
      </c>
      <c r="F102" s="350">
        <f t="shared" si="5"/>
        <v>1000</v>
      </c>
      <c r="G102" s="347">
        <f t="shared" si="7"/>
        <v>1000</v>
      </c>
      <c r="H102" s="347"/>
      <c r="I102" s="347"/>
      <c r="J102" s="365">
        <f t="shared" si="6"/>
        <v>1000</v>
      </c>
      <c r="K102" s="131"/>
    </row>
    <row r="103" spans="1:11" s="14" customFormat="1" ht="12.75" customHeight="1" thickBot="1">
      <c r="A103" s="170" t="s">
        <v>948</v>
      </c>
      <c r="B103" s="690"/>
      <c r="C103" s="813"/>
      <c r="D103" s="868"/>
      <c r="E103" s="868"/>
      <c r="F103" s="869">
        <f>SUM(F97:F102)</f>
        <v>3920</v>
      </c>
      <c r="G103" s="870">
        <f t="shared" si="7"/>
        <v>3920</v>
      </c>
      <c r="H103" s="870"/>
      <c r="I103" s="870"/>
      <c r="J103" s="871">
        <f>SUM(J97:J102)</f>
        <v>3920</v>
      </c>
      <c r="K103" s="131"/>
    </row>
    <row r="104" spans="1:11" s="14" customFormat="1" ht="19.5" customHeight="1" thickBot="1">
      <c r="A104" s="93"/>
      <c r="B104" s="93"/>
      <c r="C104" s="93"/>
      <c r="D104" s="93"/>
      <c r="E104" s="93"/>
      <c r="F104" s="106"/>
      <c r="G104" s="361"/>
      <c r="H104" s="363"/>
      <c r="I104" s="363"/>
      <c r="J104" s="363"/>
      <c r="K104" s="131"/>
    </row>
    <row r="105" spans="1:10" s="367" customFormat="1" ht="24.75" customHeight="1" thickBot="1">
      <c r="A105" s="1272" t="s">
        <v>137</v>
      </c>
      <c r="B105" s="1273"/>
      <c r="C105" s="1273"/>
      <c r="D105" s="1273"/>
      <c r="E105" s="1273"/>
      <c r="F105" s="159">
        <f>SUM(F103)</f>
        <v>3920</v>
      </c>
      <c r="G105" s="159">
        <f>SUM(G103)</f>
        <v>3920</v>
      </c>
      <c r="H105" s="159">
        <f>SUM(H97:H103)</f>
        <v>0</v>
      </c>
      <c r="I105" s="159">
        <f>SUM(I97:I103)</f>
        <v>0</v>
      </c>
      <c r="J105" s="159">
        <f>SUM(J103)</f>
        <v>3920</v>
      </c>
    </row>
    <row r="106" spans="1:11" s="53" customFormat="1" ht="19.5" customHeight="1" thickBot="1">
      <c r="A106" s="50"/>
      <c r="B106" s="50"/>
      <c r="C106" s="50"/>
      <c r="D106" s="51"/>
      <c r="E106" s="52"/>
      <c r="F106" s="51"/>
      <c r="G106" s="154"/>
      <c r="H106" s="154"/>
      <c r="I106" s="155"/>
      <c r="J106" s="155"/>
      <c r="K106" s="54"/>
    </row>
    <row r="107" spans="1:10" s="368" customFormat="1" ht="24.75" customHeight="1" thickBot="1">
      <c r="A107" s="1269" t="s">
        <v>73</v>
      </c>
      <c r="B107" s="1270"/>
      <c r="C107" s="1270"/>
      <c r="D107" s="1270"/>
      <c r="E107" s="1271"/>
      <c r="F107" s="160">
        <f>SUM(F105+F94+F72)</f>
        <v>3308812.6</v>
      </c>
      <c r="G107" s="160">
        <f>+G72+G94+G105</f>
        <v>3308812.6</v>
      </c>
      <c r="H107" s="160">
        <f>+H72+H94+H105</f>
        <v>0</v>
      </c>
      <c r="I107" s="160">
        <f>+I72+I94+I105</f>
        <v>0</v>
      </c>
      <c r="J107" s="160">
        <f>+J72+J94+J105</f>
        <v>3308812.6</v>
      </c>
    </row>
    <row r="108" spans="2:11" s="53" customFormat="1" ht="12.75" customHeight="1">
      <c r="B108" s="54"/>
      <c r="D108" s="55"/>
      <c r="E108" s="56"/>
      <c r="F108" s="55"/>
      <c r="G108" s="154"/>
      <c r="H108" s="154"/>
      <c r="I108" s="155"/>
      <c r="J108" s="155"/>
      <c r="K108" s="54"/>
    </row>
    <row r="109" spans="2:11" s="53" customFormat="1" ht="12.75" customHeight="1">
      <c r="B109" s="54"/>
      <c r="D109" s="55"/>
      <c r="E109" s="56"/>
      <c r="F109" s="55"/>
      <c r="G109" s="154"/>
      <c r="H109" s="154"/>
      <c r="I109" s="155"/>
      <c r="J109" s="155"/>
      <c r="K109" s="54"/>
    </row>
    <row r="110" spans="2:11" s="53" customFormat="1" ht="12.75" customHeight="1">
      <c r="B110" s="54"/>
      <c r="D110" s="55"/>
      <c r="E110" s="56"/>
      <c r="F110" s="55"/>
      <c r="G110" s="154"/>
      <c r="H110" s="154"/>
      <c r="I110" s="155"/>
      <c r="J110" s="155"/>
      <c r="K110" s="54"/>
    </row>
    <row r="111" spans="2:11" s="53" customFormat="1" ht="12.75" customHeight="1">
      <c r="B111" s="54"/>
      <c r="D111" s="55"/>
      <c r="E111" s="56"/>
      <c r="F111" s="55"/>
      <c r="G111" s="154"/>
      <c r="H111" s="154"/>
      <c r="I111" s="155"/>
      <c r="J111" s="155"/>
      <c r="K111" s="54"/>
    </row>
    <row r="112" spans="2:11" s="53" customFormat="1" ht="12.75" customHeight="1">
      <c r="B112" s="54"/>
      <c r="D112" s="55"/>
      <c r="E112" s="56"/>
      <c r="F112" s="55"/>
      <c r="G112" s="154"/>
      <c r="H112" s="154"/>
      <c r="I112" s="155"/>
      <c r="J112" s="155"/>
      <c r="K112" s="54"/>
    </row>
    <row r="113" spans="2:11" s="53" customFormat="1" ht="12.75" customHeight="1">
      <c r="B113" s="54"/>
      <c r="D113" s="55"/>
      <c r="E113" s="56"/>
      <c r="F113" s="55"/>
      <c r="G113" s="154"/>
      <c r="H113" s="154"/>
      <c r="I113" s="155"/>
      <c r="J113" s="155"/>
      <c r="K113" s="54"/>
    </row>
    <row r="114" spans="2:11" s="53" customFormat="1" ht="12.75" customHeight="1">
      <c r="B114" s="54"/>
      <c r="D114" s="55"/>
      <c r="E114" s="56"/>
      <c r="F114" s="55"/>
      <c r="G114" s="154"/>
      <c r="H114" s="154"/>
      <c r="I114" s="155"/>
      <c r="J114" s="155"/>
      <c r="K114" s="54"/>
    </row>
    <row r="115" spans="2:11" s="53" customFormat="1" ht="12.75" customHeight="1">
      <c r="B115" s="54"/>
      <c r="D115" s="55"/>
      <c r="E115" s="56"/>
      <c r="F115" s="55"/>
      <c r="G115" s="154"/>
      <c r="H115" s="154"/>
      <c r="I115" s="155"/>
      <c r="J115" s="155"/>
      <c r="K115" s="54"/>
    </row>
    <row r="116" spans="2:11" s="53" customFormat="1" ht="12.75" customHeight="1">
      <c r="B116" s="54"/>
      <c r="D116" s="55"/>
      <c r="E116" s="56"/>
      <c r="F116" s="55"/>
      <c r="G116" s="154"/>
      <c r="H116" s="154"/>
      <c r="I116" s="155"/>
      <c r="J116" s="155"/>
      <c r="K116" s="54"/>
    </row>
    <row r="117" spans="2:11" s="53" customFormat="1" ht="12.75" customHeight="1">
      <c r="B117" s="54"/>
      <c r="D117" s="55"/>
      <c r="E117" s="56"/>
      <c r="F117" s="55"/>
      <c r="G117" s="154"/>
      <c r="H117" s="154"/>
      <c r="I117" s="155"/>
      <c r="J117" s="155"/>
      <c r="K117" s="54"/>
    </row>
    <row r="118" spans="2:11" s="53" customFormat="1" ht="12.75" customHeight="1">
      <c r="B118" s="54"/>
      <c r="D118" s="55"/>
      <c r="E118" s="56"/>
      <c r="F118" s="55"/>
      <c r="G118" s="154"/>
      <c r="H118" s="154"/>
      <c r="I118" s="155"/>
      <c r="J118" s="155"/>
      <c r="K118" s="54"/>
    </row>
    <row r="119" spans="2:11" s="53" customFormat="1" ht="12.75" customHeight="1">
      <c r="B119" s="54"/>
      <c r="D119" s="55"/>
      <c r="E119" s="56"/>
      <c r="F119" s="55"/>
      <c r="G119" s="154"/>
      <c r="H119" s="154"/>
      <c r="I119" s="155"/>
      <c r="J119" s="155"/>
      <c r="K119" s="54"/>
    </row>
    <row r="120" spans="2:11" s="53" customFormat="1" ht="12.75" customHeight="1">
      <c r="B120" s="54"/>
      <c r="D120" s="55"/>
      <c r="E120" s="56"/>
      <c r="F120" s="55"/>
      <c r="G120" s="154"/>
      <c r="H120" s="154"/>
      <c r="I120" s="155"/>
      <c r="J120" s="155"/>
      <c r="K120" s="54"/>
    </row>
    <row r="121" spans="2:11" s="53" customFormat="1" ht="12.75" customHeight="1">
      <c r="B121" s="54"/>
      <c r="D121" s="55"/>
      <c r="E121" s="56"/>
      <c r="F121" s="55"/>
      <c r="G121" s="154"/>
      <c r="H121" s="154"/>
      <c r="I121" s="155"/>
      <c r="J121" s="155"/>
      <c r="K121" s="54"/>
    </row>
    <row r="122" spans="2:11" s="53" customFormat="1" ht="12.75" customHeight="1">
      <c r="B122" s="54"/>
      <c r="D122" s="55"/>
      <c r="E122" s="56"/>
      <c r="F122" s="55"/>
      <c r="G122" s="154"/>
      <c r="H122" s="154"/>
      <c r="I122" s="155"/>
      <c r="J122" s="155"/>
      <c r="K122" s="54"/>
    </row>
    <row r="123" spans="2:11" s="53" customFormat="1" ht="12.75" customHeight="1">
      <c r="B123" s="54"/>
      <c r="D123" s="55"/>
      <c r="E123" s="56"/>
      <c r="F123" s="55"/>
      <c r="G123" s="154"/>
      <c r="H123" s="154"/>
      <c r="I123" s="155"/>
      <c r="J123" s="155"/>
      <c r="K123" s="54"/>
    </row>
    <row r="124" spans="2:11" s="53" customFormat="1" ht="12.75" customHeight="1">
      <c r="B124" s="54"/>
      <c r="D124" s="55"/>
      <c r="E124" s="56"/>
      <c r="F124" s="55"/>
      <c r="G124" s="154"/>
      <c r="H124" s="154"/>
      <c r="I124" s="155"/>
      <c r="J124" s="155"/>
      <c r="K124" s="54"/>
    </row>
    <row r="125" spans="2:11" s="53" customFormat="1" ht="12.75" customHeight="1">
      <c r="B125" s="54"/>
      <c r="D125" s="55"/>
      <c r="E125" s="56"/>
      <c r="F125" s="55"/>
      <c r="G125" s="154"/>
      <c r="H125" s="154"/>
      <c r="I125" s="155"/>
      <c r="J125" s="155"/>
      <c r="K125" s="54"/>
    </row>
    <row r="126" spans="2:11" s="53" customFormat="1" ht="12.75" customHeight="1">
      <c r="B126" s="54"/>
      <c r="D126" s="55"/>
      <c r="E126" s="56"/>
      <c r="F126" s="55"/>
      <c r="G126" s="154"/>
      <c r="H126" s="154"/>
      <c r="I126" s="155"/>
      <c r="J126" s="155"/>
      <c r="K126" s="54"/>
    </row>
    <row r="127" spans="2:11" s="53" customFormat="1" ht="12.75" customHeight="1">
      <c r="B127" s="54"/>
      <c r="D127" s="55"/>
      <c r="E127" s="56"/>
      <c r="F127" s="55"/>
      <c r="G127" s="154"/>
      <c r="H127" s="154"/>
      <c r="I127" s="155"/>
      <c r="J127" s="155"/>
      <c r="K127" s="54"/>
    </row>
    <row r="128" spans="2:11" s="53" customFormat="1" ht="12.75" customHeight="1">
      <c r="B128" s="54"/>
      <c r="D128" s="55"/>
      <c r="E128" s="56"/>
      <c r="F128" s="55"/>
      <c r="G128" s="154"/>
      <c r="H128" s="154"/>
      <c r="I128" s="155"/>
      <c r="J128" s="155"/>
      <c r="K128" s="54"/>
    </row>
    <row r="129" spans="2:11" s="53" customFormat="1" ht="12.75" customHeight="1">
      <c r="B129" s="54"/>
      <c r="D129" s="55"/>
      <c r="E129" s="56"/>
      <c r="F129" s="55"/>
      <c r="G129" s="154"/>
      <c r="H129" s="154"/>
      <c r="I129" s="155"/>
      <c r="J129" s="155"/>
      <c r="K129" s="54"/>
    </row>
    <row r="130" spans="2:11" s="53" customFormat="1" ht="12.75" customHeight="1">
      <c r="B130" s="54"/>
      <c r="D130" s="55"/>
      <c r="E130" s="56"/>
      <c r="F130" s="55"/>
      <c r="G130" s="154"/>
      <c r="H130" s="154"/>
      <c r="I130" s="155"/>
      <c r="J130" s="155"/>
      <c r="K130" s="54"/>
    </row>
    <row r="131" spans="2:11" s="53" customFormat="1" ht="12.75" customHeight="1">
      <c r="B131" s="54"/>
      <c r="D131" s="55"/>
      <c r="E131" s="56"/>
      <c r="F131" s="55"/>
      <c r="G131" s="154"/>
      <c r="H131" s="154"/>
      <c r="I131" s="155"/>
      <c r="J131" s="155"/>
      <c r="K131" s="54"/>
    </row>
  </sheetData>
  <sheetProtection password="CA1F" sheet="1" objects="1" scenarios="1" selectLockedCells="1" selectUnlockedCells="1"/>
  <mergeCells count="17">
    <mergeCell ref="A107:E107"/>
    <mergeCell ref="A9:D9"/>
    <mergeCell ref="A72:E72"/>
    <mergeCell ref="A94:E94"/>
    <mergeCell ref="A105:E105"/>
    <mergeCell ref="A7:B7"/>
    <mergeCell ref="E7:F7"/>
    <mergeCell ref="I7:J7"/>
    <mergeCell ref="A8:B8"/>
    <mergeCell ref="A4:J4"/>
    <mergeCell ref="A5:J5"/>
    <mergeCell ref="E6:F6"/>
    <mergeCell ref="I6:J6"/>
    <mergeCell ref="A1:C1"/>
    <mergeCell ref="A2:C2"/>
    <mergeCell ref="A3:C3"/>
    <mergeCell ref="E3:F3"/>
  </mergeCells>
  <printOptions/>
  <pageMargins left="0.1968503937007874" right="0.1968503937007874" top="0.3937007874015748" bottom="0.3937007874015748" header="0" footer="0"/>
  <pageSetup horizontalDpi="600" verticalDpi="600" orientation="landscape" paperSize="5" scale="70" r:id="rId1"/>
  <headerFooter alignWithMargins="0">
    <oddFooter>&amp;CPágina &amp;P de &amp;N</oddFooter>
  </headerFooter>
  <rowBreaks count="1" manualBreakCount="1">
    <brk id="100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N188"/>
  <sheetViews>
    <sheetView workbookViewId="0" topLeftCell="D118">
      <selection activeCell="C15" sqref="C15"/>
    </sheetView>
  </sheetViews>
  <sheetFormatPr defaultColWidth="11.421875" defaultRowHeight="12.75" customHeight="1"/>
  <cols>
    <col min="1" max="1" width="12.00390625" style="219" customWidth="1"/>
    <col min="2" max="2" width="11.57421875" style="220" customWidth="1"/>
    <col min="3" max="3" width="58.28125" style="219" customWidth="1"/>
    <col min="4" max="4" width="17.140625" style="221" customWidth="1"/>
    <col min="5" max="5" width="17.00390625" style="12" customWidth="1"/>
    <col min="6" max="6" width="24.140625" style="221" customWidth="1"/>
    <col min="7" max="7" width="28.140625" style="411" customWidth="1"/>
    <col min="8" max="8" width="28.28125" style="222" customWidth="1"/>
    <col min="9" max="9" width="26.421875" style="223" customWidth="1"/>
    <col min="10" max="10" width="29.140625" style="414" customWidth="1"/>
    <col min="11" max="11" width="14.421875" style="1" bestFit="1" customWidth="1"/>
    <col min="12" max="13" width="13.28125" style="219" bestFit="1" customWidth="1"/>
    <col min="14" max="16384" width="11.421875" style="219" customWidth="1"/>
  </cols>
  <sheetData>
    <row r="1" spans="1:10" s="2" customFormat="1" ht="12.75" customHeight="1">
      <c r="A1" s="1315" t="s">
        <v>980</v>
      </c>
      <c r="B1" s="1316"/>
      <c r="C1" s="1316"/>
      <c r="D1" s="416"/>
      <c r="E1" s="185"/>
      <c r="F1" s="185"/>
      <c r="G1" s="407"/>
      <c r="H1" s="186"/>
      <c r="I1" s="187"/>
      <c r="J1" s="876"/>
    </row>
    <row r="2" spans="1:10" s="2" customFormat="1" ht="12.75" customHeight="1">
      <c r="A2" s="1317" t="s">
        <v>981</v>
      </c>
      <c r="B2" s="1284"/>
      <c r="C2" s="1284"/>
      <c r="D2" s="356"/>
      <c r="E2" s="12"/>
      <c r="F2" s="12"/>
      <c r="G2" s="345"/>
      <c r="H2" s="97"/>
      <c r="I2" s="98"/>
      <c r="J2" s="352"/>
    </row>
    <row r="3" spans="1:10" s="2" customFormat="1" ht="12.75" customHeight="1" thickBot="1">
      <c r="A3" s="1318" t="s">
        <v>982</v>
      </c>
      <c r="B3" s="1286"/>
      <c r="C3" s="1286"/>
      <c r="D3" s="357"/>
      <c r="E3" s="1244"/>
      <c r="F3" s="1244"/>
      <c r="G3" s="345"/>
      <c r="H3" s="97"/>
      <c r="I3" s="98"/>
      <c r="J3" s="352"/>
    </row>
    <row r="4" spans="1:10" s="2" customFormat="1" ht="28.5" customHeight="1" thickBot="1">
      <c r="A4" s="1274" t="s">
        <v>133</v>
      </c>
      <c r="B4" s="1275"/>
      <c r="C4" s="1275"/>
      <c r="D4" s="1275"/>
      <c r="E4" s="1275"/>
      <c r="F4" s="1275"/>
      <c r="G4" s="1275"/>
      <c r="H4" s="1275"/>
      <c r="I4" s="1275"/>
      <c r="J4" s="1276"/>
    </row>
    <row r="5" spans="1:10" s="2" customFormat="1" ht="23.25" customHeight="1">
      <c r="A5" s="1314" t="s">
        <v>971</v>
      </c>
      <c r="B5" s="1278"/>
      <c r="C5" s="1278"/>
      <c r="D5" s="1278"/>
      <c r="E5" s="1278"/>
      <c r="F5" s="1278"/>
      <c r="G5" s="1278"/>
      <c r="H5" s="1278"/>
      <c r="I5" s="1278"/>
      <c r="J5" s="1278"/>
    </row>
    <row r="6" spans="1:10" s="2" customFormat="1" ht="12.75" customHeight="1">
      <c r="A6" s="188" t="s">
        <v>933</v>
      </c>
      <c r="B6" s="415"/>
      <c r="C6" s="10"/>
      <c r="D6" s="19"/>
      <c r="E6" s="1279"/>
      <c r="F6" s="1279"/>
      <c r="G6" s="345"/>
      <c r="H6" s="97"/>
      <c r="I6" s="1291" t="s">
        <v>134</v>
      </c>
      <c r="J6" s="1291"/>
    </row>
    <row r="7" spans="1:10" s="2" customFormat="1" ht="12.75" customHeight="1">
      <c r="A7" s="1312" t="s">
        <v>934</v>
      </c>
      <c r="B7" s="1266"/>
      <c r="C7" s="10"/>
      <c r="D7" s="19"/>
      <c r="E7" s="1267"/>
      <c r="F7" s="1267"/>
      <c r="G7" s="345"/>
      <c r="H7" s="97"/>
      <c r="I7" s="1287" t="s">
        <v>148</v>
      </c>
      <c r="J7" s="1287"/>
    </row>
    <row r="8" spans="1:10" s="2" customFormat="1" ht="12.75" customHeight="1">
      <c r="A8" s="1313" t="s">
        <v>102</v>
      </c>
      <c r="B8" s="1290"/>
      <c r="C8" s="10"/>
      <c r="D8" s="19"/>
      <c r="E8" s="12"/>
      <c r="F8" s="12"/>
      <c r="G8" s="345"/>
      <c r="H8" s="97"/>
      <c r="I8" s="98"/>
      <c r="J8" s="352"/>
    </row>
    <row r="9" spans="1:10" s="2" customFormat="1" ht="12.75" customHeight="1">
      <c r="A9" s="1312" t="s">
        <v>103</v>
      </c>
      <c r="B9" s="1266"/>
      <c r="C9" s="1266"/>
      <c r="D9" s="1266"/>
      <c r="E9" s="12"/>
      <c r="F9" s="12"/>
      <c r="G9" s="345"/>
      <c r="H9" s="97"/>
      <c r="I9" s="98"/>
      <c r="J9" s="352"/>
    </row>
    <row r="10" spans="1:10" s="2" customFormat="1" ht="12.75" customHeight="1" thickBot="1">
      <c r="A10" s="189"/>
      <c r="B10" s="358"/>
      <c r="C10" s="95"/>
      <c r="D10" s="358"/>
      <c r="E10" s="12"/>
      <c r="F10" s="12"/>
      <c r="G10" s="345"/>
      <c r="H10" s="97"/>
      <c r="I10" s="98"/>
      <c r="J10" s="352"/>
    </row>
    <row r="11" spans="1:10" s="325" customFormat="1" ht="37.5" customHeight="1" thickBot="1">
      <c r="A11" s="164" t="s">
        <v>145</v>
      </c>
      <c r="B11" s="166" t="s">
        <v>146</v>
      </c>
      <c r="C11" s="165" t="s">
        <v>936</v>
      </c>
      <c r="D11" s="161" t="s">
        <v>138</v>
      </c>
      <c r="E11" s="427" t="s">
        <v>139</v>
      </c>
      <c r="F11" s="161" t="s">
        <v>140</v>
      </c>
      <c r="G11" s="163" t="s">
        <v>141</v>
      </c>
      <c r="H11" s="163" t="s">
        <v>142</v>
      </c>
      <c r="I11" s="163" t="s">
        <v>143</v>
      </c>
      <c r="J11" s="163" t="s">
        <v>149</v>
      </c>
    </row>
    <row r="12" spans="1:11" s="2" customFormat="1" ht="27" customHeight="1" thickBot="1">
      <c r="A12" s="126" t="s">
        <v>90</v>
      </c>
      <c r="B12" s="191"/>
      <c r="C12" s="192"/>
      <c r="D12" s="193"/>
      <c r="E12" s="194"/>
      <c r="F12" s="193"/>
      <c r="G12" s="195"/>
      <c r="H12" s="195"/>
      <c r="I12" s="195"/>
      <c r="J12" s="195"/>
      <c r="K12" s="1"/>
    </row>
    <row r="13" spans="1:10" s="27" customFormat="1" ht="12.75" customHeight="1">
      <c r="A13" s="125">
        <v>211</v>
      </c>
      <c r="B13" s="121" t="s">
        <v>961</v>
      </c>
      <c r="C13" s="124" t="s">
        <v>972</v>
      </c>
      <c r="D13" s="437">
        <v>61</v>
      </c>
      <c r="E13" s="449">
        <v>40.32</v>
      </c>
      <c r="F13" s="136">
        <f aca="true" t="shared" si="0" ref="F13:F18">D13*E13</f>
        <v>2459.52</v>
      </c>
      <c r="G13" s="450">
        <f>F13</f>
        <v>2459.52</v>
      </c>
      <c r="H13" s="450"/>
      <c r="I13" s="450"/>
      <c r="J13" s="171">
        <v>2459.52</v>
      </c>
    </row>
    <row r="14" spans="1:10" s="27" customFormat="1" ht="12.75" customHeight="1">
      <c r="A14" s="31">
        <v>211</v>
      </c>
      <c r="B14" s="29" t="s">
        <v>960</v>
      </c>
      <c r="C14" s="119" t="s">
        <v>974</v>
      </c>
      <c r="D14" s="438">
        <v>82</v>
      </c>
      <c r="E14" s="451">
        <v>26.4</v>
      </c>
      <c r="F14" s="81">
        <f t="shared" si="0"/>
        <v>2164.7999999999997</v>
      </c>
      <c r="G14" s="452">
        <f>F14</f>
        <v>2164.7999999999997</v>
      </c>
      <c r="H14" s="452"/>
      <c r="I14" s="452"/>
      <c r="J14" s="172">
        <v>2164.8</v>
      </c>
    </row>
    <row r="15" spans="1:10" s="27" customFormat="1" ht="12.75" customHeight="1">
      <c r="A15" s="31">
        <v>211</v>
      </c>
      <c r="B15" s="29" t="s">
        <v>960</v>
      </c>
      <c r="C15" s="119" t="s">
        <v>973</v>
      </c>
      <c r="D15" s="438">
        <v>29</v>
      </c>
      <c r="E15" s="451">
        <v>38.712</v>
      </c>
      <c r="F15" s="81">
        <f t="shared" si="0"/>
        <v>1122.6480000000001</v>
      </c>
      <c r="G15" s="452">
        <f aca="true" t="shared" si="1" ref="G15:G54">F15</f>
        <v>1122.6480000000001</v>
      </c>
      <c r="H15" s="452"/>
      <c r="I15" s="452"/>
      <c r="J15" s="172">
        <v>1122.6480000000001</v>
      </c>
    </row>
    <row r="16" spans="1:10" s="27" customFormat="1" ht="12.75" customHeight="1">
      <c r="A16" s="31">
        <v>211</v>
      </c>
      <c r="B16" s="29" t="s">
        <v>960</v>
      </c>
      <c r="C16" s="119" t="s">
        <v>975</v>
      </c>
      <c r="D16" s="438">
        <v>38</v>
      </c>
      <c r="E16" s="451">
        <v>9.68</v>
      </c>
      <c r="F16" s="81">
        <f t="shared" si="0"/>
        <v>367.84</v>
      </c>
      <c r="G16" s="452">
        <f t="shared" si="1"/>
        <v>367.84</v>
      </c>
      <c r="H16" s="452"/>
      <c r="I16" s="452"/>
      <c r="J16" s="172">
        <v>367.84</v>
      </c>
    </row>
    <row r="17" spans="1:10" s="27" customFormat="1" ht="12.75" customHeight="1">
      <c r="A17" s="31">
        <v>211</v>
      </c>
      <c r="B17" s="29" t="s">
        <v>961</v>
      </c>
      <c r="C17" s="128" t="s">
        <v>106</v>
      </c>
      <c r="D17" s="438">
        <v>164</v>
      </c>
      <c r="E17" s="451">
        <v>12</v>
      </c>
      <c r="F17" s="81">
        <f t="shared" si="0"/>
        <v>1968</v>
      </c>
      <c r="G17" s="452">
        <f t="shared" si="1"/>
        <v>1968</v>
      </c>
      <c r="H17" s="452"/>
      <c r="I17" s="452"/>
      <c r="J17" s="172">
        <v>1968</v>
      </c>
    </row>
    <row r="18" spans="1:10" s="27" customFormat="1" ht="12.75" customHeight="1">
      <c r="A18" s="31">
        <v>211</v>
      </c>
      <c r="B18" s="29" t="s">
        <v>109</v>
      </c>
      <c r="C18" s="128" t="s">
        <v>108</v>
      </c>
      <c r="D18" s="438">
        <v>88</v>
      </c>
      <c r="E18" s="451">
        <v>15.6</v>
      </c>
      <c r="F18" s="81">
        <f t="shared" si="0"/>
        <v>1372.8</v>
      </c>
      <c r="G18" s="452">
        <f t="shared" si="1"/>
        <v>1372.8</v>
      </c>
      <c r="H18" s="452"/>
      <c r="I18" s="452"/>
      <c r="J18" s="172">
        <v>1372.8</v>
      </c>
    </row>
    <row r="19" spans="1:11" s="27" customFormat="1" ht="12.75" customHeight="1">
      <c r="A19" s="33" t="s">
        <v>955</v>
      </c>
      <c r="B19" s="34"/>
      <c r="C19" s="58"/>
      <c r="D19" s="439"/>
      <c r="E19" s="453"/>
      <c r="F19" s="68">
        <f>SUM(F13:F18)</f>
        <v>9455.608</v>
      </c>
      <c r="G19" s="68"/>
      <c r="H19" s="452"/>
      <c r="I19" s="452"/>
      <c r="J19" s="173">
        <v>9455.608</v>
      </c>
      <c r="K19" s="129"/>
    </row>
    <row r="20" spans="1:10" s="27" customFormat="1" ht="12.75" customHeight="1">
      <c r="A20" s="36">
        <v>231</v>
      </c>
      <c r="B20" s="37" t="s">
        <v>953</v>
      </c>
      <c r="C20" s="60" t="s">
        <v>1043</v>
      </c>
      <c r="D20" s="442">
        <v>176</v>
      </c>
      <c r="E20" s="451">
        <v>20.16</v>
      </c>
      <c r="F20" s="81">
        <f aca="true" t="shared" si="2" ref="F20:F29">D20*E20</f>
        <v>3548.16</v>
      </c>
      <c r="G20" s="452">
        <f t="shared" si="1"/>
        <v>3548.16</v>
      </c>
      <c r="H20" s="452"/>
      <c r="I20" s="452"/>
      <c r="J20" s="172">
        <v>3548.16</v>
      </c>
    </row>
    <row r="21" spans="1:10" s="27" customFormat="1" ht="12.75" customHeight="1">
      <c r="A21" s="28">
        <v>231</v>
      </c>
      <c r="B21" s="30" t="s">
        <v>953</v>
      </c>
      <c r="C21" s="60" t="s">
        <v>1044</v>
      </c>
      <c r="D21" s="442">
        <v>72</v>
      </c>
      <c r="E21" s="451">
        <v>24</v>
      </c>
      <c r="F21" s="81">
        <f t="shared" si="2"/>
        <v>1728</v>
      </c>
      <c r="G21" s="452">
        <f t="shared" si="1"/>
        <v>1728</v>
      </c>
      <c r="H21" s="452"/>
      <c r="I21" s="452"/>
      <c r="J21" s="172">
        <v>1728</v>
      </c>
    </row>
    <row r="22" spans="1:10" s="27" customFormat="1" ht="12.75" customHeight="1">
      <c r="A22" s="35">
        <v>231</v>
      </c>
      <c r="B22" s="29" t="s">
        <v>937</v>
      </c>
      <c r="C22" s="60" t="s">
        <v>938</v>
      </c>
      <c r="D22" s="442">
        <v>74</v>
      </c>
      <c r="E22" s="451">
        <v>6.6</v>
      </c>
      <c r="F22" s="81">
        <f t="shared" si="2"/>
        <v>488.4</v>
      </c>
      <c r="G22" s="452">
        <f t="shared" si="1"/>
        <v>488.4</v>
      </c>
      <c r="H22" s="452"/>
      <c r="I22" s="452"/>
      <c r="J22" s="172">
        <v>488.4</v>
      </c>
    </row>
    <row r="23" spans="1:10" s="27" customFormat="1" ht="12.75" customHeight="1">
      <c r="A23" s="28">
        <v>231</v>
      </c>
      <c r="B23" s="29" t="s">
        <v>960</v>
      </c>
      <c r="C23" s="110" t="s">
        <v>110</v>
      </c>
      <c r="D23" s="442">
        <v>36</v>
      </c>
      <c r="E23" s="451">
        <v>102</v>
      </c>
      <c r="F23" s="81">
        <f t="shared" si="2"/>
        <v>3672</v>
      </c>
      <c r="G23" s="452">
        <f t="shared" si="1"/>
        <v>3672</v>
      </c>
      <c r="H23" s="452"/>
      <c r="I23" s="452"/>
      <c r="J23" s="172">
        <v>3672</v>
      </c>
    </row>
    <row r="24" spans="1:10" s="27" customFormat="1" ht="12.75" customHeight="1">
      <c r="A24" s="28">
        <v>231</v>
      </c>
      <c r="B24" s="29" t="s">
        <v>960</v>
      </c>
      <c r="C24" s="110" t="s">
        <v>113</v>
      </c>
      <c r="D24" s="442">
        <v>20</v>
      </c>
      <c r="E24" s="451">
        <v>40.8</v>
      </c>
      <c r="F24" s="81">
        <f t="shared" si="2"/>
        <v>816</v>
      </c>
      <c r="G24" s="452">
        <f t="shared" si="1"/>
        <v>816</v>
      </c>
      <c r="H24" s="452"/>
      <c r="I24" s="452"/>
      <c r="J24" s="172">
        <v>816</v>
      </c>
    </row>
    <row r="25" spans="1:10" s="27" customFormat="1" ht="12.75" customHeight="1">
      <c r="A25" s="28">
        <v>231</v>
      </c>
      <c r="B25" s="29" t="s">
        <v>960</v>
      </c>
      <c r="C25" s="110" t="s">
        <v>114</v>
      </c>
      <c r="D25" s="442">
        <v>20</v>
      </c>
      <c r="E25" s="451">
        <v>49.2</v>
      </c>
      <c r="F25" s="81">
        <f t="shared" si="2"/>
        <v>984</v>
      </c>
      <c r="G25" s="452">
        <f t="shared" si="1"/>
        <v>984</v>
      </c>
      <c r="H25" s="452"/>
      <c r="I25" s="452"/>
      <c r="J25" s="172">
        <v>984</v>
      </c>
    </row>
    <row r="26" spans="1:10" s="27" customFormat="1" ht="12.75" customHeight="1">
      <c r="A26" s="28">
        <v>231</v>
      </c>
      <c r="B26" s="37" t="s">
        <v>937</v>
      </c>
      <c r="C26" s="110" t="s">
        <v>115</v>
      </c>
      <c r="D26" s="442">
        <v>14</v>
      </c>
      <c r="E26" s="451">
        <v>43.2</v>
      </c>
      <c r="F26" s="81">
        <f t="shared" si="2"/>
        <v>604.8000000000001</v>
      </c>
      <c r="G26" s="452">
        <f t="shared" si="1"/>
        <v>604.8000000000001</v>
      </c>
      <c r="H26" s="452"/>
      <c r="I26" s="452"/>
      <c r="J26" s="172">
        <v>604.8</v>
      </c>
    </row>
    <row r="27" spans="1:10" s="27" customFormat="1" ht="12.75" customHeight="1">
      <c r="A27" s="28">
        <v>231</v>
      </c>
      <c r="B27" s="29" t="s">
        <v>960</v>
      </c>
      <c r="C27" s="110" t="s">
        <v>116</v>
      </c>
      <c r="D27" s="442">
        <v>17</v>
      </c>
      <c r="E27" s="451">
        <v>21.6</v>
      </c>
      <c r="F27" s="81">
        <f t="shared" si="2"/>
        <v>367.20000000000005</v>
      </c>
      <c r="G27" s="452">
        <f t="shared" si="1"/>
        <v>367.20000000000005</v>
      </c>
      <c r="H27" s="452"/>
      <c r="I27" s="452"/>
      <c r="J27" s="172">
        <v>367.2</v>
      </c>
    </row>
    <row r="28" spans="1:11" s="27" customFormat="1" ht="12.75" customHeight="1">
      <c r="A28" s="36">
        <v>231</v>
      </c>
      <c r="B28" s="4" t="s">
        <v>964</v>
      </c>
      <c r="C28" s="168" t="s">
        <v>151</v>
      </c>
      <c r="D28" s="442">
        <v>2</v>
      </c>
      <c r="E28" s="451">
        <v>420</v>
      </c>
      <c r="F28" s="81">
        <f t="shared" si="2"/>
        <v>840</v>
      </c>
      <c r="G28" s="452">
        <f t="shared" si="1"/>
        <v>840</v>
      </c>
      <c r="H28" s="452"/>
      <c r="I28" s="452"/>
      <c r="J28" s="172">
        <v>840</v>
      </c>
      <c r="K28" s="129"/>
    </row>
    <row r="29" spans="1:11" s="27" customFormat="1" ht="12.75" customHeight="1">
      <c r="A29" s="36">
        <v>231</v>
      </c>
      <c r="B29" s="4" t="s">
        <v>964</v>
      </c>
      <c r="C29" s="168" t="s">
        <v>152</v>
      </c>
      <c r="D29" s="442">
        <v>182</v>
      </c>
      <c r="E29" s="451">
        <v>2.4</v>
      </c>
      <c r="F29" s="81">
        <f t="shared" si="2"/>
        <v>436.8</v>
      </c>
      <c r="G29" s="452">
        <f t="shared" si="1"/>
        <v>436.8</v>
      </c>
      <c r="H29" s="452"/>
      <c r="I29" s="452"/>
      <c r="J29" s="172">
        <v>436.8</v>
      </c>
      <c r="K29" s="129"/>
    </row>
    <row r="30" spans="1:11" s="41" customFormat="1" ht="12.75" customHeight="1">
      <c r="A30" s="38" t="s">
        <v>956</v>
      </c>
      <c r="B30" s="39"/>
      <c r="C30" s="61"/>
      <c r="D30" s="69"/>
      <c r="E30" s="454"/>
      <c r="F30" s="68">
        <f>SUM(F20:F29)</f>
        <v>13485.359999999999</v>
      </c>
      <c r="G30" s="68"/>
      <c r="H30" s="452"/>
      <c r="I30" s="452"/>
      <c r="J30" s="173">
        <v>13485.36</v>
      </c>
      <c r="K30" s="138"/>
    </row>
    <row r="31" spans="1:14" s="27" customFormat="1" ht="12.75" customHeight="1">
      <c r="A31" s="36">
        <v>256</v>
      </c>
      <c r="B31" s="37" t="s">
        <v>954</v>
      </c>
      <c r="C31" s="60" t="s">
        <v>962</v>
      </c>
      <c r="D31" s="442">
        <v>25974.5</v>
      </c>
      <c r="E31" s="451">
        <v>3.45</v>
      </c>
      <c r="F31" s="81">
        <f>D31*E31</f>
        <v>89612.02500000001</v>
      </c>
      <c r="G31" s="452">
        <f t="shared" si="1"/>
        <v>89612.02500000001</v>
      </c>
      <c r="H31" s="452"/>
      <c r="I31" s="452"/>
      <c r="J31" s="172">
        <v>89612.02500000001</v>
      </c>
      <c r="N31" s="27">
        <f>15000*25/100</f>
        <v>3750</v>
      </c>
    </row>
    <row r="32" spans="1:11" s="196" customFormat="1" ht="12.75" customHeight="1">
      <c r="A32" s="36">
        <v>256</v>
      </c>
      <c r="B32" s="30" t="s">
        <v>954</v>
      </c>
      <c r="C32" s="60" t="s">
        <v>952</v>
      </c>
      <c r="D32" s="444">
        <v>3</v>
      </c>
      <c r="E32" s="451">
        <v>300</v>
      </c>
      <c r="F32" s="81">
        <f>D32*E32</f>
        <v>900</v>
      </c>
      <c r="G32" s="452">
        <f t="shared" si="1"/>
        <v>900</v>
      </c>
      <c r="H32" s="452"/>
      <c r="I32" s="452"/>
      <c r="J32" s="172">
        <v>900</v>
      </c>
      <c r="K32" s="27"/>
    </row>
    <row r="33" spans="1:10" s="41" customFormat="1" ht="12.75" customHeight="1">
      <c r="A33" s="38" t="s">
        <v>957</v>
      </c>
      <c r="B33" s="39"/>
      <c r="C33" s="61"/>
      <c r="D33" s="69"/>
      <c r="E33" s="454"/>
      <c r="F33" s="68">
        <f>SUM(F31:F32)</f>
        <v>90512.02500000001</v>
      </c>
      <c r="G33" s="68"/>
      <c r="H33" s="452"/>
      <c r="I33" s="452"/>
      <c r="J33" s="173">
        <v>90512.02500000001</v>
      </c>
    </row>
    <row r="34" spans="1:10" s="27" customFormat="1" ht="12.75" customHeight="1">
      <c r="A34" s="36">
        <v>292</v>
      </c>
      <c r="B34" s="37" t="s">
        <v>937</v>
      </c>
      <c r="C34" s="21" t="s">
        <v>154</v>
      </c>
      <c r="D34" s="445">
        <v>9</v>
      </c>
      <c r="E34" s="451">
        <v>87.6</v>
      </c>
      <c r="F34" s="81">
        <f aca="true" t="shared" si="3" ref="F34:F41">D34*E34</f>
        <v>788.4</v>
      </c>
      <c r="G34" s="452">
        <f t="shared" si="1"/>
        <v>788.4</v>
      </c>
      <c r="H34" s="452"/>
      <c r="I34" s="452"/>
      <c r="J34" s="172">
        <v>788.4</v>
      </c>
    </row>
    <row r="35" spans="1:10" s="27" customFormat="1" ht="17.25" customHeight="1">
      <c r="A35" s="36">
        <v>292</v>
      </c>
      <c r="B35" s="37" t="s">
        <v>937</v>
      </c>
      <c r="C35" s="21" t="s">
        <v>155</v>
      </c>
      <c r="D35" s="247">
        <v>48</v>
      </c>
      <c r="E35" s="22">
        <v>1.8</v>
      </c>
      <c r="F35" s="81">
        <f t="shared" si="3"/>
        <v>86.4</v>
      </c>
      <c r="G35" s="452">
        <f t="shared" si="1"/>
        <v>86.4</v>
      </c>
      <c r="H35" s="452"/>
      <c r="I35" s="452"/>
      <c r="J35" s="172">
        <v>86.4</v>
      </c>
    </row>
    <row r="36" spans="1:10" s="27" customFormat="1" ht="15.75" customHeight="1">
      <c r="A36" s="36">
        <v>292</v>
      </c>
      <c r="B36" s="37" t="s">
        <v>937</v>
      </c>
      <c r="C36" s="21" t="s">
        <v>156</v>
      </c>
      <c r="D36" s="247">
        <v>50</v>
      </c>
      <c r="E36" s="22">
        <v>0.24</v>
      </c>
      <c r="F36" s="81">
        <f t="shared" si="3"/>
        <v>12</v>
      </c>
      <c r="G36" s="452">
        <f t="shared" si="1"/>
        <v>12</v>
      </c>
      <c r="H36" s="452"/>
      <c r="I36" s="452"/>
      <c r="J36" s="172">
        <v>12</v>
      </c>
    </row>
    <row r="37" spans="1:10" s="27" customFormat="1" ht="17.25" customHeight="1">
      <c r="A37" s="36">
        <v>292</v>
      </c>
      <c r="B37" s="37" t="s">
        <v>937</v>
      </c>
      <c r="C37" s="21" t="s">
        <v>157</v>
      </c>
      <c r="D37" s="247">
        <v>50</v>
      </c>
      <c r="E37" s="22">
        <v>0.6</v>
      </c>
      <c r="F37" s="81">
        <f t="shared" si="3"/>
        <v>30</v>
      </c>
      <c r="G37" s="452">
        <f t="shared" si="1"/>
        <v>30</v>
      </c>
      <c r="H37" s="452"/>
      <c r="I37" s="452"/>
      <c r="J37" s="172">
        <v>30</v>
      </c>
    </row>
    <row r="38" spans="1:10" s="27" customFormat="1" ht="15.75" customHeight="1">
      <c r="A38" s="36">
        <v>292</v>
      </c>
      <c r="B38" s="37" t="s">
        <v>937</v>
      </c>
      <c r="C38" s="21" t="s">
        <v>158</v>
      </c>
      <c r="D38" s="247">
        <v>11</v>
      </c>
      <c r="E38" s="451">
        <v>13.2</v>
      </c>
      <c r="F38" s="81">
        <f t="shared" si="3"/>
        <v>145.2</v>
      </c>
      <c r="G38" s="452">
        <f t="shared" si="1"/>
        <v>145.2</v>
      </c>
      <c r="H38" s="452"/>
      <c r="I38" s="452"/>
      <c r="J38" s="172">
        <v>145.2</v>
      </c>
    </row>
    <row r="39" spans="1:10" s="27" customFormat="1" ht="15" customHeight="1">
      <c r="A39" s="36">
        <v>292</v>
      </c>
      <c r="B39" s="24" t="s">
        <v>159</v>
      </c>
      <c r="C39" s="21" t="s">
        <v>160</v>
      </c>
      <c r="D39" s="247">
        <v>18</v>
      </c>
      <c r="E39" s="451">
        <v>4.2</v>
      </c>
      <c r="F39" s="81">
        <f t="shared" si="3"/>
        <v>75.60000000000001</v>
      </c>
      <c r="G39" s="452">
        <f t="shared" si="1"/>
        <v>75.60000000000001</v>
      </c>
      <c r="H39" s="452"/>
      <c r="I39" s="452"/>
      <c r="J39" s="172">
        <v>75.6</v>
      </c>
    </row>
    <row r="40" spans="1:10" s="27" customFormat="1" ht="19.5" customHeight="1">
      <c r="A40" s="36">
        <v>292</v>
      </c>
      <c r="B40" s="24" t="s">
        <v>161</v>
      </c>
      <c r="C40" s="21" t="s">
        <v>162</v>
      </c>
      <c r="D40" s="247">
        <v>3</v>
      </c>
      <c r="E40" s="451">
        <v>36</v>
      </c>
      <c r="F40" s="81">
        <f t="shared" si="3"/>
        <v>108</v>
      </c>
      <c r="G40" s="452">
        <f t="shared" si="1"/>
        <v>108</v>
      </c>
      <c r="H40" s="452"/>
      <c r="I40" s="452"/>
      <c r="J40" s="172">
        <v>108</v>
      </c>
    </row>
    <row r="41" spans="1:10" s="27" customFormat="1" ht="22.5" customHeight="1">
      <c r="A41" s="35">
        <v>292</v>
      </c>
      <c r="B41" s="37" t="s">
        <v>937</v>
      </c>
      <c r="C41" s="21" t="s">
        <v>1049</v>
      </c>
      <c r="D41" s="247">
        <v>148</v>
      </c>
      <c r="E41" s="451">
        <v>6.6</v>
      </c>
      <c r="F41" s="81">
        <f t="shared" si="3"/>
        <v>976.8</v>
      </c>
      <c r="G41" s="452">
        <f t="shared" si="1"/>
        <v>976.8</v>
      </c>
      <c r="H41" s="452"/>
      <c r="I41" s="452"/>
      <c r="J41" s="172">
        <v>976.8</v>
      </c>
    </row>
    <row r="42" spans="1:10" s="27" customFormat="1" ht="12.75" customHeight="1">
      <c r="A42" s="35">
        <v>292</v>
      </c>
      <c r="B42" s="29" t="s">
        <v>960</v>
      </c>
      <c r="C42" s="21" t="s">
        <v>1051</v>
      </c>
      <c r="D42" s="247">
        <v>101</v>
      </c>
      <c r="E42" s="451">
        <v>1.2</v>
      </c>
      <c r="F42" s="81">
        <f aca="true" t="shared" si="4" ref="F42:F88">D42*E42</f>
        <v>121.19999999999999</v>
      </c>
      <c r="G42" s="452">
        <f t="shared" si="1"/>
        <v>121.19999999999999</v>
      </c>
      <c r="H42" s="452"/>
      <c r="I42" s="452"/>
      <c r="J42" s="172">
        <v>121.2</v>
      </c>
    </row>
    <row r="43" spans="1:10" s="27" customFormat="1" ht="12.75" customHeight="1">
      <c r="A43" s="35">
        <v>292</v>
      </c>
      <c r="B43" s="29" t="s">
        <v>960</v>
      </c>
      <c r="C43" s="21" t="s">
        <v>78</v>
      </c>
      <c r="D43" s="247">
        <v>20</v>
      </c>
      <c r="E43" s="451">
        <v>1.2</v>
      </c>
      <c r="F43" s="81">
        <f t="shared" si="4"/>
        <v>24</v>
      </c>
      <c r="G43" s="452">
        <f t="shared" si="1"/>
        <v>24</v>
      </c>
      <c r="H43" s="452"/>
      <c r="I43" s="452"/>
      <c r="J43" s="172">
        <v>24</v>
      </c>
    </row>
    <row r="44" spans="1:10" s="27" customFormat="1" ht="12.75" customHeight="1">
      <c r="A44" s="35">
        <v>292</v>
      </c>
      <c r="B44" s="29" t="s">
        <v>960</v>
      </c>
      <c r="C44" s="21" t="s">
        <v>986</v>
      </c>
      <c r="D44" s="247">
        <v>18</v>
      </c>
      <c r="E44" s="451">
        <v>3</v>
      </c>
      <c r="F44" s="81">
        <f t="shared" si="4"/>
        <v>54</v>
      </c>
      <c r="G44" s="452">
        <f t="shared" si="1"/>
        <v>54</v>
      </c>
      <c r="H44" s="452"/>
      <c r="I44" s="452"/>
      <c r="J44" s="172">
        <v>54</v>
      </c>
    </row>
    <row r="45" spans="1:10" s="27" customFormat="1" ht="12.75" customHeight="1">
      <c r="A45" s="35">
        <v>292</v>
      </c>
      <c r="B45" s="29" t="s">
        <v>960</v>
      </c>
      <c r="C45" s="21" t="s">
        <v>988</v>
      </c>
      <c r="D45" s="247">
        <v>30</v>
      </c>
      <c r="E45" s="22">
        <v>6</v>
      </c>
      <c r="F45" s="81">
        <f t="shared" si="4"/>
        <v>180</v>
      </c>
      <c r="G45" s="452">
        <f t="shared" si="1"/>
        <v>180</v>
      </c>
      <c r="H45" s="452"/>
      <c r="I45" s="452"/>
      <c r="J45" s="172">
        <v>180</v>
      </c>
    </row>
    <row r="46" spans="1:10" s="27" customFormat="1" ht="21.75" customHeight="1">
      <c r="A46" s="36">
        <v>292</v>
      </c>
      <c r="B46" s="24" t="s">
        <v>153</v>
      </c>
      <c r="C46" s="21" t="s">
        <v>163</v>
      </c>
      <c r="D46" s="247">
        <v>200</v>
      </c>
      <c r="E46" s="22">
        <v>10.8</v>
      </c>
      <c r="F46" s="81">
        <f t="shared" si="4"/>
        <v>2160</v>
      </c>
      <c r="G46" s="452">
        <f t="shared" si="1"/>
        <v>2160</v>
      </c>
      <c r="H46" s="452"/>
      <c r="I46" s="452"/>
      <c r="J46" s="172">
        <v>2160</v>
      </c>
    </row>
    <row r="47" spans="1:10" s="27" customFormat="1" ht="21.75" customHeight="1">
      <c r="A47" s="36">
        <v>292</v>
      </c>
      <c r="B47" s="24" t="s">
        <v>153</v>
      </c>
      <c r="C47" s="21" t="s">
        <v>164</v>
      </c>
      <c r="D47" s="247">
        <v>500</v>
      </c>
      <c r="E47" s="22">
        <v>2.26</v>
      </c>
      <c r="F47" s="81">
        <f t="shared" si="4"/>
        <v>1130</v>
      </c>
      <c r="G47" s="452">
        <f t="shared" si="1"/>
        <v>1130</v>
      </c>
      <c r="H47" s="452"/>
      <c r="I47" s="452"/>
      <c r="J47" s="172">
        <v>1130</v>
      </c>
    </row>
    <row r="48" spans="1:10" s="27" customFormat="1" ht="12.75" customHeight="1">
      <c r="A48" s="36">
        <v>292</v>
      </c>
      <c r="B48" s="24" t="s">
        <v>153</v>
      </c>
      <c r="C48" s="21" t="s">
        <v>165</v>
      </c>
      <c r="D48" s="247">
        <v>90</v>
      </c>
      <c r="E48" s="22">
        <v>4.55</v>
      </c>
      <c r="F48" s="81">
        <f t="shared" si="4"/>
        <v>409.5</v>
      </c>
      <c r="G48" s="452">
        <f t="shared" si="1"/>
        <v>409.5</v>
      </c>
      <c r="H48" s="452"/>
      <c r="I48" s="452"/>
      <c r="J48" s="172">
        <v>409.5</v>
      </c>
    </row>
    <row r="49" spans="1:10" s="27" customFormat="1" ht="20.25" customHeight="1">
      <c r="A49" s="36">
        <v>292</v>
      </c>
      <c r="B49" s="24" t="s">
        <v>166</v>
      </c>
      <c r="C49" s="21" t="s">
        <v>167</v>
      </c>
      <c r="D49" s="247">
        <v>160</v>
      </c>
      <c r="E49" s="22">
        <v>2.12</v>
      </c>
      <c r="F49" s="81">
        <f t="shared" si="4"/>
        <v>339.20000000000005</v>
      </c>
      <c r="G49" s="452">
        <f t="shared" si="1"/>
        <v>339.20000000000005</v>
      </c>
      <c r="H49" s="452"/>
      <c r="I49" s="452"/>
      <c r="J49" s="172">
        <v>339.2</v>
      </c>
    </row>
    <row r="50" spans="1:10" s="27" customFormat="1" ht="27.75" customHeight="1">
      <c r="A50" s="36">
        <v>292</v>
      </c>
      <c r="B50" s="24" t="s">
        <v>166</v>
      </c>
      <c r="C50" s="21" t="s">
        <v>168</v>
      </c>
      <c r="D50" s="247">
        <v>160</v>
      </c>
      <c r="E50" s="22">
        <v>2.52</v>
      </c>
      <c r="F50" s="81">
        <f t="shared" si="4"/>
        <v>403.2</v>
      </c>
      <c r="G50" s="452">
        <f t="shared" si="1"/>
        <v>403.2</v>
      </c>
      <c r="H50" s="452"/>
      <c r="I50" s="452"/>
      <c r="J50" s="172">
        <v>403.2</v>
      </c>
    </row>
    <row r="51" spans="1:10" s="27" customFormat="1" ht="27.75" customHeight="1">
      <c r="A51" s="36">
        <v>292</v>
      </c>
      <c r="B51" s="24" t="s">
        <v>153</v>
      </c>
      <c r="C51" s="21" t="s">
        <v>169</v>
      </c>
      <c r="D51" s="247">
        <v>200</v>
      </c>
      <c r="E51" s="22">
        <v>1.58</v>
      </c>
      <c r="F51" s="81">
        <f t="shared" si="4"/>
        <v>316</v>
      </c>
      <c r="G51" s="452">
        <f t="shared" si="1"/>
        <v>316</v>
      </c>
      <c r="H51" s="452"/>
      <c r="I51" s="452"/>
      <c r="J51" s="172">
        <v>316</v>
      </c>
    </row>
    <row r="52" spans="1:10" s="27" customFormat="1" ht="12.75" customHeight="1">
      <c r="A52" s="35">
        <v>292</v>
      </c>
      <c r="B52" s="29" t="s">
        <v>960</v>
      </c>
      <c r="C52" s="21" t="s">
        <v>994</v>
      </c>
      <c r="D52" s="247">
        <v>70</v>
      </c>
      <c r="E52" s="22">
        <v>21</v>
      </c>
      <c r="F52" s="81">
        <f t="shared" si="4"/>
        <v>1470</v>
      </c>
      <c r="G52" s="452">
        <f t="shared" si="1"/>
        <v>1470</v>
      </c>
      <c r="H52" s="452"/>
      <c r="I52" s="452"/>
      <c r="J52" s="172">
        <v>1470</v>
      </c>
    </row>
    <row r="53" spans="1:10" s="27" customFormat="1" ht="12.75" customHeight="1">
      <c r="A53" s="35">
        <v>292</v>
      </c>
      <c r="B53" s="37" t="s">
        <v>937</v>
      </c>
      <c r="C53" s="21" t="s">
        <v>995</v>
      </c>
      <c r="D53" s="247">
        <v>58</v>
      </c>
      <c r="E53" s="22">
        <v>1.2</v>
      </c>
      <c r="F53" s="81">
        <f t="shared" si="4"/>
        <v>69.6</v>
      </c>
      <c r="G53" s="452">
        <f t="shared" si="1"/>
        <v>69.6</v>
      </c>
      <c r="H53" s="452"/>
      <c r="I53" s="452"/>
      <c r="J53" s="172">
        <v>69.6</v>
      </c>
    </row>
    <row r="54" spans="1:10" s="27" customFormat="1" ht="12.75" customHeight="1">
      <c r="A54" s="35">
        <v>292</v>
      </c>
      <c r="B54" s="37" t="s">
        <v>937</v>
      </c>
      <c r="C54" s="21" t="s">
        <v>996</v>
      </c>
      <c r="D54" s="247">
        <v>25</v>
      </c>
      <c r="E54" s="22">
        <v>5.4</v>
      </c>
      <c r="F54" s="81">
        <f t="shared" si="4"/>
        <v>135</v>
      </c>
      <c r="G54" s="452">
        <f t="shared" si="1"/>
        <v>135</v>
      </c>
      <c r="H54" s="452"/>
      <c r="I54" s="452"/>
      <c r="J54" s="172">
        <v>135</v>
      </c>
    </row>
    <row r="55" spans="1:10" s="27" customFormat="1" ht="21" customHeight="1">
      <c r="A55" s="36">
        <v>292</v>
      </c>
      <c r="B55" s="24" t="s">
        <v>153</v>
      </c>
      <c r="C55" s="21" t="s">
        <v>170</v>
      </c>
      <c r="D55" s="247">
        <v>54</v>
      </c>
      <c r="E55" s="22">
        <v>4.03</v>
      </c>
      <c r="F55" s="81">
        <f t="shared" si="4"/>
        <v>217.62</v>
      </c>
      <c r="G55" s="452">
        <f aca="true" t="shared" si="5" ref="G55:G100">F55</f>
        <v>217.62</v>
      </c>
      <c r="H55" s="452"/>
      <c r="I55" s="452"/>
      <c r="J55" s="172">
        <v>217.62</v>
      </c>
    </row>
    <row r="56" spans="1:10" s="27" customFormat="1" ht="12.75" customHeight="1">
      <c r="A56" s="35">
        <v>292</v>
      </c>
      <c r="B56" s="29" t="s">
        <v>960</v>
      </c>
      <c r="C56" s="21" t="s">
        <v>997</v>
      </c>
      <c r="D56" s="247">
        <v>19</v>
      </c>
      <c r="E56" s="22">
        <v>0.76</v>
      </c>
      <c r="F56" s="81">
        <f t="shared" si="4"/>
        <v>14.44</v>
      </c>
      <c r="G56" s="452">
        <f t="shared" si="5"/>
        <v>14.44</v>
      </c>
      <c r="H56" s="452"/>
      <c r="I56" s="452"/>
      <c r="J56" s="172">
        <v>14.44</v>
      </c>
    </row>
    <row r="57" spans="1:10" s="27" customFormat="1" ht="15" customHeight="1">
      <c r="A57" s="35">
        <v>292</v>
      </c>
      <c r="B57" s="29" t="s">
        <v>960</v>
      </c>
      <c r="C57" s="21" t="s">
        <v>998</v>
      </c>
      <c r="D57" s="247">
        <v>19</v>
      </c>
      <c r="E57" s="22">
        <v>0.94</v>
      </c>
      <c r="F57" s="81">
        <f t="shared" si="4"/>
        <v>17.86</v>
      </c>
      <c r="G57" s="452">
        <f t="shared" si="5"/>
        <v>17.86</v>
      </c>
      <c r="H57" s="452"/>
      <c r="I57" s="452"/>
      <c r="J57" s="172">
        <v>17.86</v>
      </c>
    </row>
    <row r="58" spans="1:10" s="27" customFormat="1" ht="15" customHeight="1">
      <c r="A58" s="35">
        <v>292</v>
      </c>
      <c r="B58" s="37" t="s">
        <v>937</v>
      </c>
      <c r="C58" s="21" t="s">
        <v>999</v>
      </c>
      <c r="D58" s="247">
        <v>52</v>
      </c>
      <c r="E58" s="22">
        <v>1.55</v>
      </c>
      <c r="F58" s="81">
        <f t="shared" si="4"/>
        <v>80.60000000000001</v>
      </c>
      <c r="G58" s="452">
        <f t="shared" si="5"/>
        <v>80.60000000000001</v>
      </c>
      <c r="H58" s="452"/>
      <c r="I58" s="452"/>
      <c r="J58" s="172">
        <v>80.6</v>
      </c>
    </row>
    <row r="59" spans="1:10" s="27" customFormat="1" ht="21" customHeight="1">
      <c r="A59" s="35">
        <v>292</v>
      </c>
      <c r="B59" s="37" t="s">
        <v>937</v>
      </c>
      <c r="C59" s="21" t="s">
        <v>1000</v>
      </c>
      <c r="D59" s="247">
        <v>42</v>
      </c>
      <c r="E59" s="22">
        <v>14.83</v>
      </c>
      <c r="F59" s="81">
        <f t="shared" si="4"/>
        <v>622.86</v>
      </c>
      <c r="G59" s="452">
        <f t="shared" si="5"/>
        <v>622.86</v>
      </c>
      <c r="H59" s="452"/>
      <c r="I59" s="452"/>
      <c r="J59" s="172">
        <v>622.86</v>
      </c>
    </row>
    <row r="60" spans="1:10" s="27" customFormat="1" ht="15.75" customHeight="1">
      <c r="A60" s="36">
        <v>292</v>
      </c>
      <c r="B60" s="24" t="s">
        <v>153</v>
      </c>
      <c r="C60" s="21" t="s">
        <v>171</v>
      </c>
      <c r="D60" s="247">
        <v>36</v>
      </c>
      <c r="E60" s="22">
        <v>12.2</v>
      </c>
      <c r="F60" s="81">
        <f t="shared" si="4"/>
        <v>439.2</v>
      </c>
      <c r="G60" s="452">
        <f t="shared" si="5"/>
        <v>439.2</v>
      </c>
      <c r="H60" s="452"/>
      <c r="I60" s="452"/>
      <c r="J60" s="172">
        <v>439.2</v>
      </c>
    </row>
    <row r="61" spans="1:10" s="41" customFormat="1" ht="14.25" customHeight="1">
      <c r="A61" s="35">
        <v>292</v>
      </c>
      <c r="B61" s="37" t="s">
        <v>937</v>
      </c>
      <c r="C61" s="21" t="s">
        <v>1002</v>
      </c>
      <c r="D61" s="440">
        <v>98</v>
      </c>
      <c r="E61" s="240">
        <v>4.51</v>
      </c>
      <c r="F61" s="81">
        <f t="shared" si="4"/>
        <v>441.97999999999996</v>
      </c>
      <c r="G61" s="452">
        <f t="shared" si="5"/>
        <v>441.97999999999996</v>
      </c>
      <c r="H61" s="452"/>
      <c r="I61" s="452"/>
      <c r="J61" s="172">
        <v>441.98</v>
      </c>
    </row>
    <row r="62" spans="1:11" s="198" customFormat="1" ht="15" customHeight="1">
      <c r="A62" s="36">
        <v>292</v>
      </c>
      <c r="B62" s="24" t="s">
        <v>153</v>
      </c>
      <c r="C62" s="21" t="s">
        <v>172</v>
      </c>
      <c r="D62" s="446">
        <v>6</v>
      </c>
      <c r="E62" s="224">
        <v>8.4</v>
      </c>
      <c r="F62" s="81">
        <f t="shared" si="4"/>
        <v>50.400000000000006</v>
      </c>
      <c r="G62" s="452">
        <f t="shared" si="5"/>
        <v>50.400000000000006</v>
      </c>
      <c r="H62" s="452"/>
      <c r="I62" s="452"/>
      <c r="J62" s="172">
        <v>50.4</v>
      </c>
      <c r="K62" s="197"/>
    </row>
    <row r="63" spans="1:11" s="198" customFormat="1" ht="30" customHeight="1">
      <c r="A63" s="36">
        <v>292</v>
      </c>
      <c r="B63" s="24" t="s">
        <v>173</v>
      </c>
      <c r="C63" s="21" t="s">
        <v>174</v>
      </c>
      <c r="D63" s="446">
        <v>14</v>
      </c>
      <c r="E63" s="224">
        <v>9.52</v>
      </c>
      <c r="F63" s="81">
        <f t="shared" si="4"/>
        <v>133.28</v>
      </c>
      <c r="G63" s="452">
        <f t="shared" si="5"/>
        <v>133.28</v>
      </c>
      <c r="H63" s="452"/>
      <c r="I63" s="452"/>
      <c r="J63" s="172">
        <v>133.28</v>
      </c>
      <c r="K63" s="197"/>
    </row>
    <row r="64" spans="1:11" s="198" customFormat="1" ht="30" customHeight="1">
      <c r="A64" s="36">
        <v>292</v>
      </c>
      <c r="B64" s="24" t="s">
        <v>175</v>
      </c>
      <c r="C64" s="21" t="s">
        <v>176</v>
      </c>
      <c r="D64" s="446">
        <v>16</v>
      </c>
      <c r="E64" s="224">
        <v>14.2</v>
      </c>
      <c r="F64" s="81">
        <f t="shared" si="4"/>
        <v>227.2</v>
      </c>
      <c r="G64" s="452">
        <f t="shared" si="5"/>
        <v>227.2</v>
      </c>
      <c r="H64" s="452"/>
      <c r="I64" s="452"/>
      <c r="J64" s="172">
        <v>227.2</v>
      </c>
      <c r="K64" s="197"/>
    </row>
    <row r="65" spans="1:11" s="198" customFormat="1" ht="18.75" customHeight="1">
      <c r="A65" s="36">
        <v>292</v>
      </c>
      <c r="B65" s="24" t="s">
        <v>159</v>
      </c>
      <c r="C65" s="21" t="s">
        <v>177</v>
      </c>
      <c r="D65" s="446">
        <v>10</v>
      </c>
      <c r="E65" s="224">
        <v>8.64</v>
      </c>
      <c r="F65" s="81">
        <f t="shared" si="4"/>
        <v>86.4</v>
      </c>
      <c r="G65" s="452">
        <f t="shared" si="5"/>
        <v>86.4</v>
      </c>
      <c r="H65" s="452"/>
      <c r="I65" s="452"/>
      <c r="J65" s="172">
        <v>86.4</v>
      </c>
      <c r="K65" s="197"/>
    </row>
    <row r="66" spans="1:11" s="198" customFormat="1" ht="18.75" customHeight="1">
      <c r="A66" s="36">
        <v>292</v>
      </c>
      <c r="B66" s="24" t="s">
        <v>178</v>
      </c>
      <c r="C66" s="21" t="s">
        <v>179</v>
      </c>
      <c r="D66" s="446">
        <v>7</v>
      </c>
      <c r="E66" s="224">
        <v>5.54</v>
      </c>
      <c r="F66" s="81">
        <f t="shared" si="4"/>
        <v>38.78</v>
      </c>
      <c r="G66" s="452">
        <f t="shared" si="5"/>
        <v>38.78</v>
      </c>
      <c r="H66" s="452"/>
      <c r="I66" s="452"/>
      <c r="J66" s="172">
        <v>38.78</v>
      </c>
      <c r="K66" s="197"/>
    </row>
    <row r="67" spans="1:11" s="198" customFormat="1" ht="18" customHeight="1">
      <c r="A67" s="36">
        <v>292</v>
      </c>
      <c r="B67" s="24" t="s">
        <v>159</v>
      </c>
      <c r="C67" s="21" t="s">
        <v>180</v>
      </c>
      <c r="D67" s="446">
        <v>13</v>
      </c>
      <c r="E67" s="224">
        <v>7.2</v>
      </c>
      <c r="F67" s="81">
        <f t="shared" si="4"/>
        <v>93.60000000000001</v>
      </c>
      <c r="G67" s="452">
        <f t="shared" si="5"/>
        <v>93.60000000000001</v>
      </c>
      <c r="H67" s="452"/>
      <c r="I67" s="452"/>
      <c r="J67" s="172">
        <v>93.6</v>
      </c>
      <c r="K67" s="197"/>
    </row>
    <row r="68" spans="1:11" s="198" customFormat="1" ht="18" customHeight="1">
      <c r="A68" s="36">
        <v>292</v>
      </c>
      <c r="B68" s="24" t="s">
        <v>937</v>
      </c>
      <c r="C68" s="21" t="s">
        <v>181</v>
      </c>
      <c r="D68" s="446">
        <v>24</v>
      </c>
      <c r="E68" s="224">
        <v>3</v>
      </c>
      <c r="F68" s="81">
        <f t="shared" si="4"/>
        <v>72</v>
      </c>
      <c r="G68" s="452">
        <f t="shared" si="5"/>
        <v>72</v>
      </c>
      <c r="H68" s="452"/>
      <c r="I68" s="452"/>
      <c r="J68" s="172">
        <v>72</v>
      </c>
      <c r="K68" s="197"/>
    </row>
    <row r="69" spans="1:11" s="198" customFormat="1" ht="15" customHeight="1">
      <c r="A69" s="36">
        <v>292</v>
      </c>
      <c r="B69" s="24" t="s">
        <v>153</v>
      </c>
      <c r="C69" s="21" t="s">
        <v>182</v>
      </c>
      <c r="D69" s="446">
        <v>150</v>
      </c>
      <c r="E69" s="224">
        <v>0.28</v>
      </c>
      <c r="F69" s="81">
        <f t="shared" si="4"/>
        <v>42.00000000000001</v>
      </c>
      <c r="G69" s="452">
        <f t="shared" si="5"/>
        <v>42.00000000000001</v>
      </c>
      <c r="H69" s="452"/>
      <c r="I69" s="452"/>
      <c r="J69" s="172">
        <v>42</v>
      </c>
      <c r="K69" s="197"/>
    </row>
    <row r="70" spans="1:11" s="198" customFormat="1" ht="20.25" customHeight="1">
      <c r="A70" s="35">
        <v>292</v>
      </c>
      <c r="B70" s="37" t="s">
        <v>937</v>
      </c>
      <c r="C70" s="21" t="s">
        <v>1004</v>
      </c>
      <c r="D70" s="446">
        <v>39</v>
      </c>
      <c r="E70" s="224">
        <v>3.6</v>
      </c>
      <c r="F70" s="81">
        <f t="shared" si="4"/>
        <v>140.4</v>
      </c>
      <c r="G70" s="452">
        <f t="shared" si="5"/>
        <v>140.4</v>
      </c>
      <c r="H70" s="452"/>
      <c r="I70" s="452"/>
      <c r="J70" s="172">
        <v>140.4</v>
      </c>
      <c r="K70" s="197"/>
    </row>
    <row r="71" spans="1:11" s="198" customFormat="1" ht="17.25" customHeight="1">
      <c r="A71" s="35">
        <v>292</v>
      </c>
      <c r="B71" s="37" t="s">
        <v>937</v>
      </c>
      <c r="C71" s="21" t="s">
        <v>1005</v>
      </c>
      <c r="D71" s="446">
        <v>39</v>
      </c>
      <c r="E71" s="224">
        <v>3.6</v>
      </c>
      <c r="F71" s="81">
        <f t="shared" si="4"/>
        <v>140.4</v>
      </c>
      <c r="G71" s="452">
        <f t="shared" si="5"/>
        <v>140.4</v>
      </c>
      <c r="H71" s="452"/>
      <c r="I71" s="452"/>
      <c r="J71" s="172">
        <v>140.4</v>
      </c>
      <c r="K71" s="197"/>
    </row>
    <row r="72" spans="1:11" s="198" customFormat="1" ht="18" customHeight="1">
      <c r="A72" s="35">
        <v>292</v>
      </c>
      <c r="B72" s="37" t="s">
        <v>937</v>
      </c>
      <c r="C72" s="21" t="s">
        <v>1006</v>
      </c>
      <c r="D72" s="446">
        <v>39</v>
      </c>
      <c r="E72" s="224">
        <v>3.6</v>
      </c>
      <c r="F72" s="81">
        <f t="shared" si="4"/>
        <v>140.4</v>
      </c>
      <c r="G72" s="452">
        <f t="shared" si="5"/>
        <v>140.4</v>
      </c>
      <c r="H72" s="452"/>
      <c r="I72" s="452"/>
      <c r="J72" s="172">
        <v>140.4</v>
      </c>
      <c r="K72" s="197"/>
    </row>
    <row r="73" spans="1:11" s="198" customFormat="1" ht="18" customHeight="1">
      <c r="A73" s="35">
        <v>292</v>
      </c>
      <c r="B73" s="37" t="s">
        <v>937</v>
      </c>
      <c r="C73" s="21" t="s">
        <v>1007</v>
      </c>
      <c r="D73" s="446">
        <v>39</v>
      </c>
      <c r="E73" s="224">
        <v>5.4</v>
      </c>
      <c r="F73" s="81">
        <f t="shared" si="4"/>
        <v>210.60000000000002</v>
      </c>
      <c r="G73" s="452">
        <f t="shared" si="5"/>
        <v>210.60000000000002</v>
      </c>
      <c r="H73" s="452"/>
      <c r="I73" s="452"/>
      <c r="J73" s="172">
        <v>210.6</v>
      </c>
      <c r="K73" s="197"/>
    </row>
    <row r="74" spans="1:11" s="198" customFormat="1" ht="18.75" customHeight="1">
      <c r="A74" s="36">
        <v>292</v>
      </c>
      <c r="B74" s="24" t="s">
        <v>153</v>
      </c>
      <c r="C74" s="21" t="s">
        <v>183</v>
      </c>
      <c r="D74" s="446">
        <v>26</v>
      </c>
      <c r="E74" s="224">
        <v>9</v>
      </c>
      <c r="F74" s="81">
        <f t="shared" si="4"/>
        <v>234</v>
      </c>
      <c r="G74" s="452">
        <f t="shared" si="5"/>
        <v>234</v>
      </c>
      <c r="H74" s="452"/>
      <c r="I74" s="452"/>
      <c r="J74" s="172">
        <v>234</v>
      </c>
      <c r="K74" s="197"/>
    </row>
    <row r="75" spans="1:11" s="198" customFormat="1" ht="15.75" customHeight="1">
      <c r="A75" s="36">
        <v>292</v>
      </c>
      <c r="B75" s="24" t="s">
        <v>153</v>
      </c>
      <c r="C75" s="21" t="s">
        <v>184</v>
      </c>
      <c r="D75" s="446">
        <v>4</v>
      </c>
      <c r="E75" s="224">
        <v>30</v>
      </c>
      <c r="F75" s="81">
        <f t="shared" si="4"/>
        <v>120</v>
      </c>
      <c r="G75" s="452">
        <f t="shared" si="5"/>
        <v>120</v>
      </c>
      <c r="H75" s="452"/>
      <c r="I75" s="452"/>
      <c r="J75" s="172">
        <v>120</v>
      </c>
      <c r="K75" s="197"/>
    </row>
    <row r="76" spans="1:11" s="198" customFormat="1" ht="21" customHeight="1">
      <c r="A76" s="36">
        <v>292</v>
      </c>
      <c r="B76" s="24" t="s">
        <v>185</v>
      </c>
      <c r="C76" s="21" t="s">
        <v>186</v>
      </c>
      <c r="D76" s="446">
        <v>6</v>
      </c>
      <c r="E76" s="224">
        <v>55.32</v>
      </c>
      <c r="F76" s="81">
        <f t="shared" si="4"/>
        <v>331.92</v>
      </c>
      <c r="G76" s="452">
        <f t="shared" si="5"/>
        <v>331.92</v>
      </c>
      <c r="H76" s="452"/>
      <c r="I76" s="452"/>
      <c r="J76" s="172">
        <v>331.92</v>
      </c>
      <c r="K76" s="197"/>
    </row>
    <row r="77" spans="1:11" s="198" customFormat="1" ht="34.5" customHeight="1">
      <c r="A77" s="36">
        <v>292</v>
      </c>
      <c r="B77" s="24" t="s">
        <v>153</v>
      </c>
      <c r="C77" s="21" t="s">
        <v>187</v>
      </c>
      <c r="D77" s="446">
        <v>12</v>
      </c>
      <c r="E77" s="224">
        <v>44.2</v>
      </c>
      <c r="F77" s="81">
        <f t="shared" si="4"/>
        <v>530.4000000000001</v>
      </c>
      <c r="G77" s="452">
        <f t="shared" si="5"/>
        <v>530.4000000000001</v>
      </c>
      <c r="H77" s="452"/>
      <c r="I77" s="452"/>
      <c r="J77" s="172">
        <v>530.4</v>
      </c>
      <c r="K77" s="197"/>
    </row>
    <row r="78" spans="1:11" s="198" customFormat="1" ht="17.25" customHeight="1">
      <c r="A78" s="36">
        <v>292</v>
      </c>
      <c r="B78" s="24" t="s">
        <v>153</v>
      </c>
      <c r="C78" s="21" t="s">
        <v>188</v>
      </c>
      <c r="D78" s="446">
        <v>19</v>
      </c>
      <c r="E78" s="224">
        <v>1.8</v>
      </c>
      <c r="F78" s="81">
        <f t="shared" si="4"/>
        <v>34.2</v>
      </c>
      <c r="G78" s="452">
        <f t="shared" si="5"/>
        <v>34.2</v>
      </c>
      <c r="H78" s="452"/>
      <c r="I78" s="452"/>
      <c r="J78" s="172">
        <v>34.2</v>
      </c>
      <c r="K78" s="197"/>
    </row>
    <row r="79" spans="1:11" s="198" customFormat="1" ht="20.25" customHeight="1">
      <c r="A79" s="36">
        <v>292</v>
      </c>
      <c r="B79" s="24" t="s">
        <v>153</v>
      </c>
      <c r="C79" s="21" t="s">
        <v>189</v>
      </c>
      <c r="D79" s="446">
        <v>18</v>
      </c>
      <c r="E79" s="224">
        <v>3.6</v>
      </c>
      <c r="F79" s="81">
        <f t="shared" si="4"/>
        <v>64.8</v>
      </c>
      <c r="G79" s="452">
        <f t="shared" si="5"/>
        <v>64.8</v>
      </c>
      <c r="H79" s="452"/>
      <c r="I79" s="452"/>
      <c r="J79" s="172">
        <v>64.8</v>
      </c>
      <c r="K79" s="197"/>
    </row>
    <row r="80" spans="1:11" s="198" customFormat="1" ht="21.75" customHeight="1">
      <c r="A80" s="35">
        <v>292</v>
      </c>
      <c r="B80" s="37" t="s">
        <v>937</v>
      </c>
      <c r="C80" s="21" t="s">
        <v>81</v>
      </c>
      <c r="D80" s="446">
        <v>30</v>
      </c>
      <c r="E80" s="224">
        <v>4.03</v>
      </c>
      <c r="F80" s="81">
        <f t="shared" si="4"/>
        <v>120.9</v>
      </c>
      <c r="G80" s="452">
        <f t="shared" si="5"/>
        <v>120.9</v>
      </c>
      <c r="H80" s="452"/>
      <c r="I80" s="452"/>
      <c r="J80" s="172">
        <v>120.9</v>
      </c>
      <c r="K80" s="197"/>
    </row>
    <row r="81" spans="1:11" s="198" customFormat="1" ht="27.75" customHeight="1">
      <c r="A81" s="35">
        <v>292</v>
      </c>
      <c r="B81" s="37" t="s">
        <v>937</v>
      </c>
      <c r="C81" s="21" t="s">
        <v>1008</v>
      </c>
      <c r="D81" s="446">
        <v>30</v>
      </c>
      <c r="E81" s="224">
        <v>4.03</v>
      </c>
      <c r="F81" s="81">
        <f t="shared" si="4"/>
        <v>120.9</v>
      </c>
      <c r="G81" s="452">
        <f t="shared" si="5"/>
        <v>120.9</v>
      </c>
      <c r="H81" s="452"/>
      <c r="I81" s="452"/>
      <c r="J81" s="172">
        <v>120.9</v>
      </c>
      <c r="K81" s="197"/>
    </row>
    <row r="82" spans="1:11" s="198" customFormat="1" ht="27" customHeight="1">
      <c r="A82" s="35">
        <v>292</v>
      </c>
      <c r="B82" s="37" t="s">
        <v>937</v>
      </c>
      <c r="C82" s="21" t="s">
        <v>1009</v>
      </c>
      <c r="D82" s="446">
        <v>30</v>
      </c>
      <c r="E82" s="224">
        <v>4.32</v>
      </c>
      <c r="F82" s="81">
        <f t="shared" si="4"/>
        <v>129.60000000000002</v>
      </c>
      <c r="G82" s="452">
        <f t="shared" si="5"/>
        <v>129.60000000000002</v>
      </c>
      <c r="H82" s="452"/>
      <c r="I82" s="452"/>
      <c r="J82" s="172">
        <v>129.6</v>
      </c>
      <c r="K82" s="197"/>
    </row>
    <row r="83" spans="1:11" s="198" customFormat="1" ht="20.25" customHeight="1">
      <c r="A83" s="35">
        <v>292</v>
      </c>
      <c r="B83" s="24" t="s">
        <v>1011</v>
      </c>
      <c r="C83" s="21" t="s">
        <v>1010</v>
      </c>
      <c r="D83" s="446">
        <v>40</v>
      </c>
      <c r="E83" s="224">
        <v>1.2</v>
      </c>
      <c r="F83" s="81">
        <f t="shared" si="4"/>
        <v>48</v>
      </c>
      <c r="G83" s="452">
        <f t="shared" si="5"/>
        <v>48</v>
      </c>
      <c r="H83" s="452"/>
      <c r="I83" s="452"/>
      <c r="J83" s="172">
        <v>48</v>
      </c>
      <c r="K83" s="197"/>
    </row>
    <row r="84" spans="1:11" s="198" customFormat="1" ht="15" customHeight="1">
      <c r="A84" s="36">
        <v>292</v>
      </c>
      <c r="B84" s="24" t="s">
        <v>153</v>
      </c>
      <c r="C84" s="21" t="s">
        <v>190</v>
      </c>
      <c r="D84" s="446">
        <v>13</v>
      </c>
      <c r="E84" s="224">
        <v>1.98</v>
      </c>
      <c r="F84" s="81">
        <f t="shared" si="4"/>
        <v>25.74</v>
      </c>
      <c r="G84" s="452">
        <f t="shared" si="5"/>
        <v>25.74</v>
      </c>
      <c r="H84" s="452"/>
      <c r="I84" s="452"/>
      <c r="J84" s="172">
        <v>25.74</v>
      </c>
      <c r="K84" s="197"/>
    </row>
    <row r="85" spans="1:11" s="198" customFormat="1" ht="18" customHeight="1">
      <c r="A85" s="36">
        <v>292</v>
      </c>
      <c r="B85" s="24" t="s">
        <v>153</v>
      </c>
      <c r="C85" s="21" t="s">
        <v>191</v>
      </c>
      <c r="D85" s="446">
        <v>15</v>
      </c>
      <c r="E85" s="224">
        <v>12.9</v>
      </c>
      <c r="F85" s="81">
        <f t="shared" si="4"/>
        <v>193.5</v>
      </c>
      <c r="G85" s="452">
        <f t="shared" si="5"/>
        <v>193.5</v>
      </c>
      <c r="H85" s="452"/>
      <c r="I85" s="452"/>
      <c r="J85" s="172">
        <v>193.5</v>
      </c>
      <c r="K85" s="197"/>
    </row>
    <row r="86" spans="1:11" s="198" customFormat="1" ht="23.25" customHeight="1">
      <c r="A86" s="36">
        <v>292</v>
      </c>
      <c r="B86" s="24" t="s">
        <v>153</v>
      </c>
      <c r="C86" s="21" t="s">
        <v>192</v>
      </c>
      <c r="D86" s="446">
        <v>12</v>
      </c>
      <c r="E86" s="224">
        <v>6.74</v>
      </c>
      <c r="F86" s="81">
        <f t="shared" si="4"/>
        <v>80.88</v>
      </c>
      <c r="G86" s="452">
        <f t="shared" si="5"/>
        <v>80.88</v>
      </c>
      <c r="H86" s="452"/>
      <c r="I86" s="452"/>
      <c r="J86" s="172">
        <v>80.88</v>
      </c>
      <c r="K86" s="197"/>
    </row>
    <row r="87" spans="1:11" s="198" customFormat="1" ht="21.75" customHeight="1">
      <c r="A87" s="36">
        <v>292</v>
      </c>
      <c r="B87" s="24" t="s">
        <v>153</v>
      </c>
      <c r="C87" s="21" t="s">
        <v>193</v>
      </c>
      <c r="D87" s="446">
        <v>7</v>
      </c>
      <c r="E87" s="224">
        <v>1.61</v>
      </c>
      <c r="F87" s="81">
        <f t="shared" si="4"/>
        <v>11.270000000000001</v>
      </c>
      <c r="G87" s="452">
        <f t="shared" si="5"/>
        <v>11.270000000000001</v>
      </c>
      <c r="H87" s="452"/>
      <c r="I87" s="452"/>
      <c r="J87" s="172">
        <v>11.27</v>
      </c>
      <c r="K87" s="197"/>
    </row>
    <row r="88" spans="1:11" s="198" customFormat="1" ht="22.5" customHeight="1">
      <c r="A88" s="36">
        <v>292</v>
      </c>
      <c r="B88" s="24" t="s">
        <v>937</v>
      </c>
      <c r="C88" s="21" t="s">
        <v>198</v>
      </c>
      <c r="D88" s="446">
        <v>13</v>
      </c>
      <c r="E88" s="224">
        <v>2.48</v>
      </c>
      <c r="F88" s="81">
        <f t="shared" si="4"/>
        <v>32.24</v>
      </c>
      <c r="G88" s="452">
        <f t="shared" si="5"/>
        <v>32.24</v>
      </c>
      <c r="H88" s="452"/>
      <c r="I88" s="452"/>
      <c r="J88" s="172">
        <v>32.24</v>
      </c>
      <c r="K88" s="197"/>
    </row>
    <row r="89" spans="1:11" s="198" customFormat="1" ht="12.75" customHeight="1">
      <c r="A89" s="33" t="s">
        <v>958</v>
      </c>
      <c r="B89" s="34"/>
      <c r="C89" s="62"/>
      <c r="D89" s="446"/>
      <c r="E89" s="224"/>
      <c r="F89" s="68">
        <f>SUM(F34:F88)</f>
        <v>14322.470000000003</v>
      </c>
      <c r="G89" s="68"/>
      <c r="H89" s="452"/>
      <c r="I89" s="452"/>
      <c r="J89" s="173">
        <v>14322.47</v>
      </c>
      <c r="K89" s="197"/>
    </row>
    <row r="90" spans="1:11" s="198" customFormat="1" ht="12.75" customHeight="1">
      <c r="A90" s="36">
        <v>293</v>
      </c>
      <c r="B90" s="37" t="s">
        <v>946</v>
      </c>
      <c r="C90" s="60" t="s">
        <v>199</v>
      </c>
      <c r="D90" s="442">
        <v>45</v>
      </c>
      <c r="E90" s="451">
        <v>21.6</v>
      </c>
      <c r="F90" s="81">
        <f>D90*E90</f>
        <v>972.0000000000001</v>
      </c>
      <c r="G90" s="452">
        <f t="shared" si="5"/>
        <v>972.0000000000001</v>
      </c>
      <c r="H90" s="452"/>
      <c r="I90" s="452"/>
      <c r="J90" s="172">
        <v>972</v>
      </c>
      <c r="K90" s="197"/>
    </row>
    <row r="91" spans="1:11" s="198" customFormat="1" ht="12.75" customHeight="1">
      <c r="A91" s="238">
        <v>293</v>
      </c>
      <c r="B91" s="32" t="s">
        <v>937</v>
      </c>
      <c r="C91" s="245" t="s">
        <v>200</v>
      </c>
      <c r="D91" s="438">
        <v>12</v>
      </c>
      <c r="E91" s="457">
        <v>20.808</v>
      </c>
      <c r="F91" s="81">
        <f>D91*E91</f>
        <v>249.696</v>
      </c>
      <c r="G91" s="452">
        <f t="shared" si="5"/>
        <v>249.696</v>
      </c>
      <c r="H91" s="452"/>
      <c r="I91" s="452"/>
      <c r="J91" s="172">
        <v>249.696</v>
      </c>
      <c r="K91" s="197"/>
    </row>
    <row r="92" spans="1:11" s="198" customFormat="1" ht="12.75" customHeight="1">
      <c r="A92" s="238">
        <v>293</v>
      </c>
      <c r="B92" s="32" t="s">
        <v>937</v>
      </c>
      <c r="C92" s="245" t="s">
        <v>201</v>
      </c>
      <c r="D92" s="438">
        <v>3</v>
      </c>
      <c r="E92" s="457">
        <v>496.8</v>
      </c>
      <c r="F92" s="81">
        <f>D92*E92</f>
        <v>1490.4</v>
      </c>
      <c r="G92" s="452">
        <f t="shared" si="5"/>
        <v>1490.4</v>
      </c>
      <c r="H92" s="452"/>
      <c r="I92" s="452"/>
      <c r="J92" s="172">
        <v>1490.4</v>
      </c>
      <c r="K92" s="197"/>
    </row>
    <row r="93" spans="1:11" s="198" customFormat="1" ht="12.75" customHeight="1">
      <c r="A93" s="36">
        <v>293</v>
      </c>
      <c r="B93" s="30" t="s">
        <v>937</v>
      </c>
      <c r="C93" s="21" t="s">
        <v>202</v>
      </c>
      <c r="D93" s="444">
        <v>13</v>
      </c>
      <c r="E93" s="451">
        <v>144</v>
      </c>
      <c r="F93" s="81">
        <f>D93*E93</f>
        <v>1872</v>
      </c>
      <c r="G93" s="452">
        <f t="shared" si="5"/>
        <v>1872</v>
      </c>
      <c r="H93" s="452"/>
      <c r="I93" s="452"/>
      <c r="J93" s="172">
        <v>1872</v>
      </c>
      <c r="K93" s="197"/>
    </row>
    <row r="94" spans="1:11" s="198" customFormat="1" ht="12.75" customHeight="1">
      <c r="A94" s="33" t="s">
        <v>203</v>
      </c>
      <c r="B94" s="34"/>
      <c r="C94" s="62"/>
      <c r="D94" s="447"/>
      <c r="E94" s="458"/>
      <c r="F94" s="68">
        <f>SUM(F90:F93)</f>
        <v>4584.0960000000005</v>
      </c>
      <c r="G94" s="68"/>
      <c r="H94" s="452"/>
      <c r="I94" s="452"/>
      <c r="J94" s="173">
        <v>4584.0960000000005</v>
      </c>
      <c r="K94" s="197"/>
    </row>
    <row r="95" spans="1:11" s="198" customFormat="1" ht="24.75" customHeight="1">
      <c r="A95" s="31">
        <v>296</v>
      </c>
      <c r="B95" s="37" t="s">
        <v>937</v>
      </c>
      <c r="C95" s="143" t="s">
        <v>1017</v>
      </c>
      <c r="D95" s="446">
        <v>6</v>
      </c>
      <c r="E95" s="22">
        <v>564</v>
      </c>
      <c r="F95" s="81">
        <f aca="true" t="shared" si="6" ref="F95:F103">D95*E95</f>
        <v>3384</v>
      </c>
      <c r="G95" s="452">
        <f t="shared" si="5"/>
        <v>3384</v>
      </c>
      <c r="H95" s="452"/>
      <c r="I95" s="452"/>
      <c r="J95" s="172">
        <v>3384</v>
      </c>
      <c r="K95" s="197"/>
    </row>
    <row r="96" spans="1:11" s="198" customFormat="1" ht="30" customHeight="1">
      <c r="A96" s="31">
        <v>296</v>
      </c>
      <c r="B96" s="37" t="s">
        <v>937</v>
      </c>
      <c r="C96" s="143" t="s">
        <v>1027</v>
      </c>
      <c r="D96" s="446">
        <v>6</v>
      </c>
      <c r="E96" s="22">
        <v>420</v>
      </c>
      <c r="F96" s="81">
        <f t="shared" si="6"/>
        <v>2520</v>
      </c>
      <c r="G96" s="452">
        <f t="shared" si="5"/>
        <v>2520</v>
      </c>
      <c r="H96" s="452"/>
      <c r="I96" s="452"/>
      <c r="J96" s="172">
        <v>2520</v>
      </c>
      <c r="K96" s="197"/>
    </row>
    <row r="97" spans="1:11" s="198" customFormat="1" ht="30" customHeight="1">
      <c r="A97" s="31">
        <v>296</v>
      </c>
      <c r="B97" s="37" t="s">
        <v>937</v>
      </c>
      <c r="C97" s="143" t="s">
        <v>1028</v>
      </c>
      <c r="D97" s="446">
        <v>2</v>
      </c>
      <c r="E97" s="22">
        <v>120</v>
      </c>
      <c r="F97" s="81">
        <f t="shared" si="6"/>
        <v>240</v>
      </c>
      <c r="G97" s="452">
        <f t="shared" si="5"/>
        <v>240</v>
      </c>
      <c r="H97" s="452"/>
      <c r="I97" s="452"/>
      <c r="J97" s="172">
        <v>240</v>
      </c>
      <c r="K97" s="197"/>
    </row>
    <row r="98" spans="1:11" s="198" customFormat="1" ht="30" customHeight="1">
      <c r="A98" s="31">
        <v>296</v>
      </c>
      <c r="B98" s="37" t="s">
        <v>937</v>
      </c>
      <c r="C98" s="143" t="s">
        <v>1029</v>
      </c>
      <c r="D98" s="446">
        <v>2</v>
      </c>
      <c r="E98" s="22">
        <v>192</v>
      </c>
      <c r="F98" s="81">
        <f t="shared" si="6"/>
        <v>384</v>
      </c>
      <c r="G98" s="452">
        <f t="shared" si="5"/>
        <v>384</v>
      </c>
      <c r="H98" s="452"/>
      <c r="I98" s="452"/>
      <c r="J98" s="172">
        <v>384</v>
      </c>
      <c r="K98" s="197"/>
    </row>
    <row r="99" spans="1:11" s="198" customFormat="1" ht="30" customHeight="1">
      <c r="A99" s="31">
        <v>296</v>
      </c>
      <c r="B99" s="37" t="s">
        <v>937</v>
      </c>
      <c r="C99" s="143" t="s">
        <v>1031</v>
      </c>
      <c r="D99" s="446">
        <v>5</v>
      </c>
      <c r="E99" s="22">
        <v>162</v>
      </c>
      <c r="F99" s="81">
        <f t="shared" si="6"/>
        <v>810</v>
      </c>
      <c r="G99" s="452">
        <f t="shared" si="5"/>
        <v>810</v>
      </c>
      <c r="H99" s="452"/>
      <c r="I99" s="452"/>
      <c r="J99" s="172">
        <v>810</v>
      </c>
      <c r="K99" s="197"/>
    </row>
    <row r="100" spans="1:11" s="198" customFormat="1" ht="30" customHeight="1">
      <c r="A100" s="31">
        <v>296</v>
      </c>
      <c r="B100" s="37" t="s">
        <v>937</v>
      </c>
      <c r="C100" s="143" t="s">
        <v>1037</v>
      </c>
      <c r="D100" s="446">
        <v>6</v>
      </c>
      <c r="E100" s="22">
        <v>102</v>
      </c>
      <c r="F100" s="81">
        <f t="shared" si="6"/>
        <v>612</v>
      </c>
      <c r="G100" s="452">
        <f t="shared" si="5"/>
        <v>612</v>
      </c>
      <c r="H100" s="452"/>
      <c r="I100" s="452"/>
      <c r="J100" s="172">
        <v>612</v>
      </c>
      <c r="K100" s="197"/>
    </row>
    <row r="101" spans="1:11" s="198" customFormat="1" ht="24" customHeight="1">
      <c r="A101" s="31">
        <v>296</v>
      </c>
      <c r="B101" s="37" t="s">
        <v>937</v>
      </c>
      <c r="C101" s="143" t="s">
        <v>1040</v>
      </c>
      <c r="D101" s="446">
        <v>4</v>
      </c>
      <c r="E101" s="22">
        <v>36</v>
      </c>
      <c r="F101" s="81">
        <f t="shared" si="6"/>
        <v>144</v>
      </c>
      <c r="G101" s="452">
        <f aca="true" t="shared" si="7" ref="G101:G107">F101</f>
        <v>144</v>
      </c>
      <c r="H101" s="452"/>
      <c r="I101" s="452"/>
      <c r="J101" s="172">
        <v>144</v>
      </c>
      <c r="K101" s="197"/>
    </row>
    <row r="102" spans="1:11" s="198" customFormat="1" ht="24.75" customHeight="1">
      <c r="A102" s="31">
        <v>296</v>
      </c>
      <c r="B102" s="37" t="s">
        <v>937</v>
      </c>
      <c r="C102" s="143" t="s">
        <v>1012</v>
      </c>
      <c r="D102" s="446">
        <v>24</v>
      </c>
      <c r="E102" s="22">
        <v>36</v>
      </c>
      <c r="F102" s="81">
        <f t="shared" si="6"/>
        <v>864</v>
      </c>
      <c r="G102" s="452">
        <f t="shared" si="7"/>
        <v>864</v>
      </c>
      <c r="H102" s="452"/>
      <c r="I102" s="452"/>
      <c r="J102" s="172">
        <v>864</v>
      </c>
      <c r="K102" s="197"/>
    </row>
    <row r="103" spans="1:10" s="41" customFormat="1" ht="24" customHeight="1">
      <c r="A103" s="31">
        <v>296</v>
      </c>
      <c r="B103" s="37" t="s">
        <v>937</v>
      </c>
      <c r="C103" s="143" t="s">
        <v>1016</v>
      </c>
      <c r="D103" s="442">
        <v>30</v>
      </c>
      <c r="E103" s="22">
        <v>193.2</v>
      </c>
      <c r="F103" s="81">
        <f t="shared" si="6"/>
        <v>5796</v>
      </c>
      <c r="G103" s="452">
        <f t="shared" si="7"/>
        <v>5796</v>
      </c>
      <c r="H103" s="452"/>
      <c r="I103" s="452"/>
      <c r="J103" s="172">
        <v>5796</v>
      </c>
    </row>
    <row r="104" spans="1:11" s="198" customFormat="1" ht="12.75" customHeight="1">
      <c r="A104" s="38" t="s">
        <v>959</v>
      </c>
      <c r="B104" s="39"/>
      <c r="C104" s="63"/>
      <c r="D104" s="442"/>
      <c r="E104" s="22"/>
      <c r="F104" s="68">
        <f>SUM(F95:F103)</f>
        <v>14754</v>
      </c>
      <c r="G104" s="68"/>
      <c r="H104" s="452"/>
      <c r="I104" s="452"/>
      <c r="J104" s="173">
        <v>14754</v>
      </c>
      <c r="K104" s="197"/>
    </row>
    <row r="105" spans="1:11" s="198" customFormat="1" ht="12.75" customHeight="1">
      <c r="A105" s="36">
        <v>299</v>
      </c>
      <c r="B105" s="25" t="s">
        <v>937</v>
      </c>
      <c r="C105" s="21" t="s">
        <v>204</v>
      </c>
      <c r="D105" s="247">
        <v>116</v>
      </c>
      <c r="E105" s="22">
        <v>8.38</v>
      </c>
      <c r="F105" s="81">
        <f>D105*E105</f>
        <v>972.08</v>
      </c>
      <c r="G105" s="452">
        <f t="shared" si="7"/>
        <v>972.08</v>
      </c>
      <c r="H105" s="452"/>
      <c r="I105" s="452"/>
      <c r="J105" s="172">
        <v>972.08</v>
      </c>
      <c r="K105" s="197"/>
    </row>
    <row r="106" spans="1:11" s="198" customFormat="1" ht="12.75" customHeight="1">
      <c r="A106" s="36">
        <v>299</v>
      </c>
      <c r="B106" s="25" t="s">
        <v>937</v>
      </c>
      <c r="C106" s="21" t="s">
        <v>205</v>
      </c>
      <c r="D106" s="247">
        <v>2</v>
      </c>
      <c r="E106" s="22">
        <v>144</v>
      </c>
      <c r="F106" s="81">
        <f>D106*E106</f>
        <v>288</v>
      </c>
      <c r="G106" s="452">
        <f t="shared" si="7"/>
        <v>288</v>
      </c>
      <c r="H106" s="452"/>
      <c r="I106" s="452"/>
      <c r="J106" s="172">
        <v>288</v>
      </c>
      <c r="K106" s="197"/>
    </row>
    <row r="107" spans="1:11" s="198" customFormat="1" ht="12.75" customHeight="1">
      <c r="A107" s="36">
        <v>299</v>
      </c>
      <c r="B107" s="25" t="s">
        <v>937</v>
      </c>
      <c r="C107" s="21" t="s">
        <v>206</v>
      </c>
      <c r="D107" s="247">
        <v>9</v>
      </c>
      <c r="E107" s="22">
        <v>156</v>
      </c>
      <c r="F107" s="81">
        <f>D107*E107</f>
        <v>1404</v>
      </c>
      <c r="G107" s="452">
        <f t="shared" si="7"/>
        <v>1404</v>
      </c>
      <c r="H107" s="452"/>
      <c r="I107" s="452"/>
      <c r="J107" s="172">
        <v>1404</v>
      </c>
      <c r="K107" s="197"/>
    </row>
    <row r="108" spans="1:11" s="198" customFormat="1" ht="12.75" customHeight="1" thickBot="1">
      <c r="A108" s="46" t="s">
        <v>208</v>
      </c>
      <c r="B108" s="47"/>
      <c r="C108" s="141"/>
      <c r="D108" s="142"/>
      <c r="E108" s="460"/>
      <c r="F108" s="71">
        <f>SUM(F105:F107)</f>
        <v>2664.08</v>
      </c>
      <c r="G108" s="71"/>
      <c r="H108" s="461"/>
      <c r="I108" s="461"/>
      <c r="J108" s="174">
        <v>2664.08</v>
      </c>
      <c r="K108" s="197"/>
    </row>
    <row r="109" spans="1:11" s="198" customFormat="1" ht="19.5" customHeight="1" thickBot="1">
      <c r="A109" s="878"/>
      <c r="B109" s="879"/>
      <c r="C109" s="880"/>
      <c r="D109" s="881"/>
      <c r="E109" s="882"/>
      <c r="F109" s="883"/>
      <c r="G109" s="883"/>
      <c r="H109" s="884"/>
      <c r="I109" s="884"/>
      <c r="J109" s="883"/>
      <c r="K109" s="197"/>
    </row>
    <row r="110" spans="1:11" s="198" customFormat="1" ht="24.75" customHeight="1" thickBot="1">
      <c r="A110" s="1272" t="s">
        <v>136</v>
      </c>
      <c r="B110" s="1273"/>
      <c r="C110" s="1273"/>
      <c r="D110" s="1273"/>
      <c r="E110" s="1273"/>
      <c r="F110" s="159">
        <f>+F19+F30+F33+F89+F94+F104+F108</f>
        <v>149777.639</v>
      </c>
      <c r="G110" s="159">
        <f>SUM(G13:G108)</f>
        <v>149777.63899999994</v>
      </c>
      <c r="H110" s="159">
        <f>SUM(H13:H104)</f>
        <v>0</v>
      </c>
      <c r="I110" s="159">
        <f>SUM(I13:I104)</f>
        <v>0</v>
      </c>
      <c r="J110" s="159">
        <f>+J19+J30+J33+J89+J94+J104+J108</f>
        <v>149777.639</v>
      </c>
      <c r="K110" s="197"/>
    </row>
    <row r="111" spans="1:10" s="41" customFormat="1" ht="19.5" customHeight="1" thickBot="1">
      <c r="A111" s="200"/>
      <c r="B111" s="200"/>
      <c r="C111" s="200"/>
      <c r="D111" s="200"/>
      <c r="E111" s="201"/>
      <c r="F111" s="202"/>
      <c r="G111" s="408"/>
      <c r="H111" s="203"/>
      <c r="I111" s="203"/>
      <c r="J111" s="412"/>
    </row>
    <row r="112" spans="1:11" s="198" customFormat="1" ht="26.25" customHeight="1" thickBot="1">
      <c r="A112" s="430" t="s">
        <v>89</v>
      </c>
      <c r="B112" s="200"/>
      <c r="C112" s="200"/>
      <c r="D112" s="200"/>
      <c r="E112" s="201"/>
      <c r="F112" s="201"/>
      <c r="G112" s="408"/>
      <c r="H112" s="203"/>
      <c r="I112" s="203"/>
      <c r="J112" s="412"/>
      <c r="K112" s="197"/>
    </row>
    <row r="113" spans="1:10" s="41" customFormat="1" ht="12.75" customHeight="1">
      <c r="A113" s="249">
        <v>314</v>
      </c>
      <c r="B113" s="250" t="s">
        <v>964</v>
      </c>
      <c r="C113" s="124" t="s">
        <v>977</v>
      </c>
      <c r="D113" s="437">
        <v>1</v>
      </c>
      <c r="E113" s="449">
        <v>388.8</v>
      </c>
      <c r="F113" s="120">
        <f>D113*E113</f>
        <v>388.8</v>
      </c>
      <c r="G113" s="450">
        <f aca="true" t="shared" si="8" ref="G113:G144">F113</f>
        <v>388.8</v>
      </c>
      <c r="H113" s="450"/>
      <c r="I113" s="561"/>
      <c r="J113" s="176">
        <v>388.8</v>
      </c>
    </row>
    <row r="114" spans="1:10" s="41" customFormat="1" ht="12" customHeight="1">
      <c r="A114" s="36">
        <v>314</v>
      </c>
      <c r="B114" s="37" t="s">
        <v>946</v>
      </c>
      <c r="C114" s="60" t="s">
        <v>87</v>
      </c>
      <c r="D114" s="442">
        <v>12</v>
      </c>
      <c r="E114" s="451">
        <v>2438.4</v>
      </c>
      <c r="F114" s="67">
        <f>D114*E114</f>
        <v>29260.800000000003</v>
      </c>
      <c r="G114" s="452">
        <f t="shared" si="8"/>
        <v>29260.800000000003</v>
      </c>
      <c r="H114" s="452"/>
      <c r="I114" s="563"/>
      <c r="J114" s="178">
        <v>29260.8</v>
      </c>
    </row>
    <row r="115" spans="1:11" s="198" customFormat="1" ht="12.75" customHeight="1">
      <c r="A115" s="38" t="s">
        <v>940</v>
      </c>
      <c r="B115" s="39"/>
      <c r="C115" s="61"/>
      <c r="D115" s="465"/>
      <c r="E115" s="454"/>
      <c r="F115" s="75">
        <f>SUM(F113:F114)</f>
        <v>29649.600000000002</v>
      </c>
      <c r="G115" s="75"/>
      <c r="H115" s="452"/>
      <c r="I115" s="563"/>
      <c r="J115" s="177">
        <v>29649.6</v>
      </c>
      <c r="K115" s="197"/>
    </row>
    <row r="116" spans="1:10" s="41" customFormat="1" ht="12.75" customHeight="1">
      <c r="A116" s="28">
        <v>315</v>
      </c>
      <c r="B116" s="30" t="s">
        <v>946</v>
      </c>
      <c r="C116" s="60" t="s">
        <v>967</v>
      </c>
      <c r="D116" s="467">
        <v>12</v>
      </c>
      <c r="E116" s="451">
        <v>961.2</v>
      </c>
      <c r="F116" s="67">
        <f>D116*E116</f>
        <v>11534.400000000001</v>
      </c>
      <c r="G116" s="452">
        <f t="shared" si="8"/>
        <v>11534.400000000001</v>
      </c>
      <c r="H116" s="452"/>
      <c r="I116" s="563"/>
      <c r="J116" s="178">
        <v>11534.4</v>
      </c>
    </row>
    <row r="117" spans="1:11" s="198" customFormat="1" ht="12.75" customHeight="1">
      <c r="A117" s="38" t="s">
        <v>941</v>
      </c>
      <c r="B117" s="39"/>
      <c r="C117" s="61"/>
      <c r="D117" s="468"/>
      <c r="E117" s="885"/>
      <c r="F117" s="75">
        <f>SUM(F116:F116)</f>
        <v>11534.400000000001</v>
      </c>
      <c r="G117" s="75"/>
      <c r="H117" s="452"/>
      <c r="I117" s="563"/>
      <c r="J117" s="177">
        <v>11534.4</v>
      </c>
      <c r="K117" s="197"/>
    </row>
    <row r="118" spans="1:11" s="198" customFormat="1" ht="12.75" customHeight="1">
      <c r="A118" s="31">
        <v>321</v>
      </c>
      <c r="B118" s="32" t="s">
        <v>946</v>
      </c>
      <c r="C118" s="119" t="s">
        <v>965</v>
      </c>
      <c r="D118" s="469">
        <v>12</v>
      </c>
      <c r="E118" s="457">
        <v>8040</v>
      </c>
      <c r="F118" s="67">
        <f>D118*E118</f>
        <v>96480</v>
      </c>
      <c r="G118" s="452">
        <f t="shared" si="8"/>
        <v>96480</v>
      </c>
      <c r="H118" s="452"/>
      <c r="I118" s="563"/>
      <c r="J118" s="178">
        <v>96480</v>
      </c>
      <c r="K118" s="197"/>
    </row>
    <row r="119" spans="1:10" s="41" customFormat="1" ht="12.75" customHeight="1">
      <c r="A119" s="49" t="s">
        <v>942</v>
      </c>
      <c r="B119" s="40"/>
      <c r="C119" s="63"/>
      <c r="D119" s="470"/>
      <c r="E119" s="886"/>
      <c r="F119" s="75">
        <f>SUM(F118:F118)</f>
        <v>96480</v>
      </c>
      <c r="G119" s="75"/>
      <c r="H119" s="452"/>
      <c r="I119" s="563"/>
      <c r="J119" s="177">
        <v>96480</v>
      </c>
    </row>
    <row r="120" spans="1:10" s="41" customFormat="1" ht="15" customHeight="1">
      <c r="A120" s="28">
        <v>324</v>
      </c>
      <c r="B120" s="30" t="s">
        <v>946</v>
      </c>
      <c r="C120" s="60" t="s">
        <v>943</v>
      </c>
      <c r="D120" s="445">
        <v>12</v>
      </c>
      <c r="E120" s="451">
        <v>150</v>
      </c>
      <c r="F120" s="67">
        <f>D120*E120</f>
        <v>1800</v>
      </c>
      <c r="G120" s="452">
        <f t="shared" si="8"/>
        <v>1800</v>
      </c>
      <c r="H120" s="452"/>
      <c r="I120" s="563"/>
      <c r="J120" s="178">
        <v>1800</v>
      </c>
    </row>
    <row r="121" spans="1:11" s="204" customFormat="1" ht="12.75" customHeight="1">
      <c r="A121" s="38" t="s">
        <v>944</v>
      </c>
      <c r="B121" s="39"/>
      <c r="C121" s="61"/>
      <c r="D121" s="465"/>
      <c r="E121" s="885"/>
      <c r="F121" s="75">
        <f>SUM(F120:F120)</f>
        <v>1800</v>
      </c>
      <c r="G121" s="75"/>
      <c r="H121" s="452"/>
      <c r="I121" s="563"/>
      <c r="J121" s="177">
        <v>1800</v>
      </c>
      <c r="K121" s="41"/>
    </row>
    <row r="122" spans="1:13" s="204" customFormat="1" ht="10.5" customHeight="1">
      <c r="A122" s="272">
        <v>333</v>
      </c>
      <c r="B122" s="30" t="s">
        <v>946</v>
      </c>
      <c r="C122" s="21" t="s">
        <v>209</v>
      </c>
      <c r="D122" s="445">
        <v>12</v>
      </c>
      <c r="E122" s="22">
        <v>1170</v>
      </c>
      <c r="F122" s="67">
        <f>D122*E122</f>
        <v>14040</v>
      </c>
      <c r="G122" s="452">
        <f t="shared" si="8"/>
        <v>14040</v>
      </c>
      <c r="H122" s="452"/>
      <c r="I122" s="563"/>
      <c r="J122" s="178">
        <v>14040</v>
      </c>
      <c r="K122" s="41"/>
      <c r="L122" s="205"/>
      <c r="M122" s="205"/>
    </row>
    <row r="123" spans="1:13" s="204" customFormat="1" ht="11.25" customHeight="1">
      <c r="A123" s="38" t="s">
        <v>210</v>
      </c>
      <c r="B123" s="39"/>
      <c r="C123" s="39"/>
      <c r="D123" s="66"/>
      <c r="E123" s="224"/>
      <c r="F123" s="75">
        <f>SUM(F122)</f>
        <v>14040</v>
      </c>
      <c r="G123" s="75"/>
      <c r="H123" s="452"/>
      <c r="I123" s="563"/>
      <c r="J123" s="177">
        <v>14040</v>
      </c>
      <c r="K123" s="41"/>
      <c r="L123" s="205"/>
      <c r="M123" s="205"/>
    </row>
    <row r="124" spans="1:13" s="204" customFormat="1" ht="12.75" customHeight="1">
      <c r="A124" s="36">
        <v>335</v>
      </c>
      <c r="B124" s="37" t="s">
        <v>949</v>
      </c>
      <c r="C124" s="60" t="s">
        <v>211</v>
      </c>
      <c r="D124" s="445">
        <v>28</v>
      </c>
      <c r="E124" s="451">
        <v>300</v>
      </c>
      <c r="F124" s="67">
        <f>D124*E124</f>
        <v>8400</v>
      </c>
      <c r="G124" s="452">
        <f t="shared" si="8"/>
        <v>8400</v>
      </c>
      <c r="H124" s="452"/>
      <c r="I124" s="563"/>
      <c r="J124" s="178">
        <v>8400</v>
      </c>
      <c r="K124" s="41"/>
      <c r="L124" s="205"/>
      <c r="M124" s="205"/>
    </row>
    <row r="125" spans="1:13" s="204" customFormat="1" ht="12.75" customHeight="1">
      <c r="A125" s="36">
        <v>335</v>
      </c>
      <c r="B125" s="37" t="s">
        <v>946</v>
      </c>
      <c r="C125" s="60" t="s">
        <v>212</v>
      </c>
      <c r="D125" s="445">
        <v>12</v>
      </c>
      <c r="E125" s="451">
        <v>66.4375</v>
      </c>
      <c r="F125" s="67">
        <f>D125*E125</f>
        <v>797.25</v>
      </c>
      <c r="G125" s="452">
        <f t="shared" si="8"/>
        <v>797.25</v>
      </c>
      <c r="H125" s="452"/>
      <c r="I125" s="563"/>
      <c r="J125" s="178">
        <v>797.25</v>
      </c>
      <c r="K125" s="41"/>
      <c r="L125" s="205"/>
      <c r="M125" s="205"/>
    </row>
    <row r="126" spans="1:13" s="204" customFormat="1" ht="12.75" customHeight="1">
      <c r="A126" s="38" t="s">
        <v>213</v>
      </c>
      <c r="B126" s="39"/>
      <c r="C126" s="61"/>
      <c r="D126" s="465"/>
      <c r="E126" s="885"/>
      <c r="F126" s="75">
        <f>SUM(F124:F125)</f>
        <v>9197.25</v>
      </c>
      <c r="G126" s="75"/>
      <c r="H126" s="452"/>
      <c r="I126" s="563"/>
      <c r="J126" s="177">
        <v>9197.25</v>
      </c>
      <c r="K126" s="41"/>
      <c r="L126" s="205"/>
      <c r="M126" s="205"/>
    </row>
    <row r="127" spans="1:13" s="204" customFormat="1" ht="12.75" customHeight="1">
      <c r="A127" s="35">
        <v>345</v>
      </c>
      <c r="B127" s="30" t="s">
        <v>946</v>
      </c>
      <c r="C127" s="59" t="s">
        <v>979</v>
      </c>
      <c r="D127" s="445">
        <v>12</v>
      </c>
      <c r="E127" s="224">
        <v>4679.995833333333</v>
      </c>
      <c r="F127" s="67">
        <f>D127*E127</f>
        <v>56159.95</v>
      </c>
      <c r="G127" s="452">
        <f t="shared" si="8"/>
        <v>56159.95</v>
      </c>
      <c r="H127" s="452"/>
      <c r="I127" s="563"/>
      <c r="J127" s="178">
        <v>56159.95</v>
      </c>
      <c r="K127" s="41"/>
      <c r="L127" s="205"/>
      <c r="M127" s="205"/>
    </row>
    <row r="128" spans="1:11" s="204" customFormat="1" ht="12.75" customHeight="1">
      <c r="A128" s="38" t="s">
        <v>950</v>
      </c>
      <c r="B128" s="39"/>
      <c r="C128" s="61"/>
      <c r="D128" s="69"/>
      <c r="E128" s="454"/>
      <c r="F128" s="75">
        <f>SUM(F127)</f>
        <v>56159.95</v>
      </c>
      <c r="G128" s="75"/>
      <c r="H128" s="452"/>
      <c r="I128" s="473"/>
      <c r="J128" s="177">
        <v>56159.95</v>
      </c>
      <c r="K128" s="41"/>
    </row>
    <row r="129" spans="1:11" s="204" customFormat="1" ht="12.75" customHeight="1">
      <c r="A129" s="28">
        <v>349</v>
      </c>
      <c r="B129" s="30" t="s">
        <v>949</v>
      </c>
      <c r="C129" s="57" t="s">
        <v>966</v>
      </c>
      <c r="D129" s="66">
        <v>20</v>
      </c>
      <c r="E129" s="224">
        <v>24600</v>
      </c>
      <c r="F129" s="67">
        <f>D129*E129</f>
        <v>492000</v>
      </c>
      <c r="G129" s="452">
        <f t="shared" si="8"/>
        <v>492000</v>
      </c>
      <c r="H129" s="452"/>
      <c r="I129" s="563"/>
      <c r="J129" s="178">
        <v>492000</v>
      </c>
      <c r="K129" s="41"/>
    </row>
    <row r="130" spans="1:11" s="204" customFormat="1" ht="9.75" customHeight="1">
      <c r="A130" s="36">
        <v>349</v>
      </c>
      <c r="B130" s="30" t="s">
        <v>949</v>
      </c>
      <c r="C130" s="57" t="s">
        <v>214</v>
      </c>
      <c r="D130" s="66">
        <v>24</v>
      </c>
      <c r="E130" s="224">
        <v>12680</v>
      </c>
      <c r="F130" s="67">
        <f>D130*E130</f>
        <v>304320</v>
      </c>
      <c r="G130" s="452">
        <f t="shared" si="8"/>
        <v>304320</v>
      </c>
      <c r="H130" s="452"/>
      <c r="I130" s="563"/>
      <c r="J130" s="178">
        <v>304320</v>
      </c>
      <c r="K130" s="41"/>
    </row>
    <row r="131" spans="1:11" s="204" customFormat="1" ht="12.75" customHeight="1">
      <c r="A131" s="38" t="s">
        <v>963</v>
      </c>
      <c r="B131" s="39"/>
      <c r="C131" s="61"/>
      <c r="D131" s="69"/>
      <c r="E131" s="454"/>
      <c r="F131" s="75">
        <f>SUM(F129:F130)</f>
        <v>796320</v>
      </c>
      <c r="G131" s="75"/>
      <c r="H131" s="452"/>
      <c r="I131" s="473"/>
      <c r="J131" s="177">
        <v>796320</v>
      </c>
      <c r="K131" s="41"/>
    </row>
    <row r="132" spans="1:11" s="204" customFormat="1" ht="11.25" customHeight="1">
      <c r="A132" s="36">
        <v>353</v>
      </c>
      <c r="B132" s="30" t="s">
        <v>968</v>
      </c>
      <c r="C132" s="57" t="s">
        <v>969</v>
      </c>
      <c r="D132" s="66">
        <v>1800</v>
      </c>
      <c r="E132" s="224">
        <v>0.15</v>
      </c>
      <c r="F132" s="67">
        <f>D132*E132</f>
        <v>270</v>
      </c>
      <c r="G132" s="452">
        <f t="shared" si="8"/>
        <v>270</v>
      </c>
      <c r="H132" s="452"/>
      <c r="I132" s="452"/>
      <c r="J132" s="178">
        <v>270</v>
      </c>
      <c r="K132" s="41"/>
    </row>
    <row r="133" spans="1:11" s="204" customFormat="1" ht="12" customHeight="1">
      <c r="A133" s="38" t="s">
        <v>947</v>
      </c>
      <c r="B133" s="39"/>
      <c r="C133" s="61"/>
      <c r="D133" s="69"/>
      <c r="E133" s="524"/>
      <c r="F133" s="75">
        <f>SUM(F132:F132)</f>
        <v>270</v>
      </c>
      <c r="G133" s="75"/>
      <c r="H133" s="452"/>
      <c r="I133" s="473"/>
      <c r="J133" s="177">
        <v>270</v>
      </c>
      <c r="K133" s="41"/>
    </row>
    <row r="134" spans="1:11" s="204" customFormat="1" ht="12.75" customHeight="1">
      <c r="A134" s="36">
        <v>354</v>
      </c>
      <c r="B134" s="37" t="s">
        <v>946</v>
      </c>
      <c r="C134" s="60" t="s">
        <v>215</v>
      </c>
      <c r="D134" s="243">
        <v>12</v>
      </c>
      <c r="E134" s="635">
        <v>470</v>
      </c>
      <c r="F134" s="67">
        <f>D134*E134</f>
        <v>5640</v>
      </c>
      <c r="G134" s="452">
        <f t="shared" si="8"/>
        <v>5640</v>
      </c>
      <c r="H134" s="452"/>
      <c r="I134" s="473"/>
      <c r="J134" s="178">
        <v>5640</v>
      </c>
      <c r="K134" s="41"/>
    </row>
    <row r="135" spans="1:11" s="204" customFormat="1" ht="12.75" customHeight="1">
      <c r="A135" s="36">
        <v>354</v>
      </c>
      <c r="B135" s="37" t="s">
        <v>946</v>
      </c>
      <c r="C135" s="60" t="s">
        <v>216</v>
      </c>
      <c r="D135" s="243">
        <v>12</v>
      </c>
      <c r="E135" s="635">
        <v>2500</v>
      </c>
      <c r="F135" s="67">
        <f>D135*E135</f>
        <v>30000</v>
      </c>
      <c r="G135" s="452">
        <f t="shared" si="8"/>
        <v>30000</v>
      </c>
      <c r="H135" s="452"/>
      <c r="I135" s="473"/>
      <c r="J135" s="178">
        <v>30000</v>
      </c>
      <c r="K135" s="41"/>
    </row>
    <row r="136" spans="1:11" s="204" customFormat="1" ht="10.5" customHeight="1">
      <c r="A136" s="38" t="s">
        <v>217</v>
      </c>
      <c r="B136" s="39"/>
      <c r="C136" s="39"/>
      <c r="D136" s="69"/>
      <c r="E136" s="524"/>
      <c r="F136" s="75">
        <f>SUM(F134:F135)</f>
        <v>35640</v>
      </c>
      <c r="G136" s="75"/>
      <c r="H136" s="452"/>
      <c r="I136" s="473"/>
      <c r="J136" s="177">
        <v>35640</v>
      </c>
      <c r="K136" s="41"/>
    </row>
    <row r="137" spans="1:11" s="204" customFormat="1" ht="12.75" customHeight="1">
      <c r="A137" s="238">
        <v>371</v>
      </c>
      <c r="B137" s="30" t="s">
        <v>946</v>
      </c>
      <c r="C137" s="60" t="s">
        <v>218</v>
      </c>
      <c r="D137" s="469">
        <v>12</v>
      </c>
      <c r="E137" s="457">
        <v>4441.677500000001</v>
      </c>
      <c r="F137" s="67">
        <f>D137*E137</f>
        <v>53300.130000000005</v>
      </c>
      <c r="G137" s="452">
        <f t="shared" si="8"/>
        <v>53300.130000000005</v>
      </c>
      <c r="H137" s="452"/>
      <c r="I137" s="563"/>
      <c r="J137" s="178">
        <v>53300.13</v>
      </c>
      <c r="K137" s="41"/>
    </row>
    <row r="138" spans="1:11" s="204" customFormat="1" ht="12.75" customHeight="1">
      <c r="A138" s="36">
        <v>371</v>
      </c>
      <c r="B138" s="30" t="s">
        <v>946</v>
      </c>
      <c r="C138" s="60" t="s">
        <v>219</v>
      </c>
      <c r="D138" s="442">
        <v>12</v>
      </c>
      <c r="E138" s="451">
        <v>358.33166666666665</v>
      </c>
      <c r="F138" s="67">
        <f>D138*E138</f>
        <v>4299.98</v>
      </c>
      <c r="G138" s="452">
        <f t="shared" si="8"/>
        <v>4299.98</v>
      </c>
      <c r="H138" s="452"/>
      <c r="I138" s="563"/>
      <c r="J138" s="178">
        <v>4299.98</v>
      </c>
      <c r="K138" s="41"/>
    </row>
    <row r="139" spans="1:11" s="204" customFormat="1" ht="11.25" customHeight="1">
      <c r="A139" s="33" t="s">
        <v>124</v>
      </c>
      <c r="B139" s="34"/>
      <c r="C139" s="58"/>
      <c r="D139" s="439"/>
      <c r="E139" s="453"/>
      <c r="F139" s="75">
        <f>SUM(F137:F138)</f>
        <v>57600.11</v>
      </c>
      <c r="G139" s="75"/>
      <c r="H139" s="452"/>
      <c r="I139" s="473"/>
      <c r="J139" s="177">
        <v>57600.11</v>
      </c>
      <c r="K139" s="41"/>
    </row>
    <row r="140" spans="1:11" s="204" customFormat="1" ht="12.75" customHeight="1">
      <c r="A140" s="238">
        <v>372</v>
      </c>
      <c r="B140" s="32" t="s">
        <v>946</v>
      </c>
      <c r="C140" s="119" t="s">
        <v>125</v>
      </c>
      <c r="D140" s="438">
        <v>12</v>
      </c>
      <c r="E140" s="457">
        <v>51701.37583333333</v>
      </c>
      <c r="F140" s="67">
        <f>D140*E140</f>
        <v>620416.51</v>
      </c>
      <c r="G140" s="452">
        <f t="shared" si="8"/>
        <v>620416.51</v>
      </c>
      <c r="H140" s="452"/>
      <c r="I140" s="563"/>
      <c r="J140" s="178">
        <v>620416.51</v>
      </c>
      <c r="K140" s="41"/>
    </row>
    <row r="141" spans="1:11" s="204" customFormat="1" ht="12" customHeight="1">
      <c r="A141" s="38" t="s">
        <v>126</v>
      </c>
      <c r="B141" s="39"/>
      <c r="C141" s="61"/>
      <c r="D141" s="69"/>
      <c r="E141" s="454"/>
      <c r="F141" s="75">
        <f>SUM(F140:F140)</f>
        <v>620416.51</v>
      </c>
      <c r="G141" s="75"/>
      <c r="H141" s="452"/>
      <c r="I141" s="473"/>
      <c r="J141" s="177">
        <v>620416.51</v>
      </c>
      <c r="K141" s="138"/>
    </row>
    <row r="142" spans="1:11" ht="12.75">
      <c r="A142" s="36">
        <v>379</v>
      </c>
      <c r="B142" s="30" t="s">
        <v>606</v>
      </c>
      <c r="C142" s="60" t="s">
        <v>220</v>
      </c>
      <c r="D142" s="445">
        <v>433993</v>
      </c>
      <c r="E142" s="451">
        <v>0.59</v>
      </c>
      <c r="F142" s="67">
        <v>256055.87</v>
      </c>
      <c r="G142" s="452">
        <f t="shared" si="8"/>
        <v>256055.87</v>
      </c>
      <c r="H142" s="452"/>
      <c r="I142" s="887"/>
      <c r="J142" s="178">
        <v>256055.87</v>
      </c>
      <c r="K142" s="206"/>
    </row>
    <row r="143" spans="1:10" ht="12.75">
      <c r="A143" s="38" t="s">
        <v>221</v>
      </c>
      <c r="B143" s="39"/>
      <c r="C143" s="61"/>
      <c r="D143" s="465"/>
      <c r="E143" s="885"/>
      <c r="F143" s="68">
        <v>256055.87</v>
      </c>
      <c r="G143" s="68"/>
      <c r="H143" s="452"/>
      <c r="I143" s="886"/>
      <c r="J143" s="177">
        <v>256055.87</v>
      </c>
    </row>
    <row r="144" spans="1:10" ht="12.75">
      <c r="A144" s="36">
        <v>383</v>
      </c>
      <c r="B144" s="37" t="s">
        <v>946</v>
      </c>
      <c r="C144" s="60" t="s">
        <v>222</v>
      </c>
      <c r="D144" s="445">
        <v>12</v>
      </c>
      <c r="E144" s="451">
        <v>288</v>
      </c>
      <c r="F144" s="67">
        <f>D144*E144</f>
        <v>3456</v>
      </c>
      <c r="G144" s="452">
        <f t="shared" si="8"/>
        <v>3456</v>
      </c>
      <c r="H144" s="452"/>
      <c r="I144" s="888"/>
      <c r="J144" s="178">
        <v>3456</v>
      </c>
    </row>
    <row r="145" spans="1:10" ht="13.5" thickBot="1">
      <c r="A145" s="46" t="s">
        <v>223</v>
      </c>
      <c r="B145" s="889"/>
      <c r="C145" s="890"/>
      <c r="D145" s="891"/>
      <c r="E145" s="892"/>
      <c r="F145" s="71">
        <v>3456</v>
      </c>
      <c r="G145" s="71"/>
      <c r="H145" s="461"/>
      <c r="I145" s="893"/>
      <c r="J145" s="179">
        <v>3456</v>
      </c>
    </row>
    <row r="146" spans="1:11" s="204" customFormat="1" ht="19.5" customHeight="1" thickBot="1">
      <c r="A146" s="200"/>
      <c r="B146" s="200"/>
      <c r="C146" s="207"/>
      <c r="D146" s="417"/>
      <c r="E146" s="418"/>
      <c r="F146" s="201"/>
      <c r="G146" s="409"/>
      <c r="H146" s="208"/>
      <c r="I146" s="208"/>
      <c r="J146" s="409"/>
      <c r="K146" s="41"/>
    </row>
    <row r="147" spans="1:11" s="204" customFormat="1" ht="24.75" customHeight="1" thickBot="1">
      <c r="A147" s="1272" t="s">
        <v>135</v>
      </c>
      <c r="B147" s="1273"/>
      <c r="C147" s="1273"/>
      <c r="D147" s="1273"/>
      <c r="E147" s="1273"/>
      <c r="F147" s="159">
        <f>F115+F117+F119+F121+F123+F126+F128+F131+F133+F136+F139+F141+F143+F145</f>
        <v>1988619.69</v>
      </c>
      <c r="G147" s="159">
        <f>SUM(G113:G145)</f>
        <v>1988619.69</v>
      </c>
      <c r="H147" s="159">
        <f>SUM(H113:H145)</f>
        <v>0</v>
      </c>
      <c r="I147" s="159">
        <f>SUM(I113:I145)</f>
        <v>0</v>
      </c>
      <c r="J147" s="159">
        <f>J115+J117+J119+J121+J123+J126+J128+J131+J133+J136+J139+J141+J143+J145</f>
        <v>1988619.69</v>
      </c>
      <c r="K147" s="138"/>
    </row>
    <row r="148" spans="1:11" s="204" customFormat="1" ht="19.5" customHeight="1" thickBot="1">
      <c r="A148" s="200"/>
      <c r="B148" s="200"/>
      <c r="C148" s="200"/>
      <c r="D148" s="200"/>
      <c r="E148" s="201"/>
      <c r="F148" s="202"/>
      <c r="G148" s="410"/>
      <c r="H148" s="208"/>
      <c r="I148" s="209"/>
      <c r="J148" s="413"/>
      <c r="K148" s="41"/>
    </row>
    <row r="149" spans="1:11" s="204" customFormat="1" ht="30.75" customHeight="1" thickBot="1">
      <c r="A149" s="430" t="s">
        <v>88</v>
      </c>
      <c r="B149" s="200"/>
      <c r="C149" s="200"/>
      <c r="D149" s="200"/>
      <c r="E149" s="201"/>
      <c r="F149" s="202"/>
      <c r="G149" s="410"/>
      <c r="H149" s="209"/>
      <c r="I149" s="209"/>
      <c r="J149" s="413"/>
      <c r="K149" s="41"/>
    </row>
    <row r="150" spans="1:11" s="204" customFormat="1" ht="12.75" customHeight="1">
      <c r="A150" s="474">
        <v>434</v>
      </c>
      <c r="B150" s="107" t="s">
        <v>964</v>
      </c>
      <c r="C150" s="108" t="s">
        <v>92</v>
      </c>
      <c r="D150" s="894">
        <v>2</v>
      </c>
      <c r="E150" s="895">
        <v>108</v>
      </c>
      <c r="F150" s="864">
        <f>D150*E150</f>
        <v>216</v>
      </c>
      <c r="G150" s="877">
        <f>F150</f>
        <v>216</v>
      </c>
      <c r="H150" s="896"/>
      <c r="I150" s="896"/>
      <c r="J150" s="866">
        <f aca="true" t="shared" si="9" ref="J150:J159">SUM(G150:I150)</f>
        <v>216</v>
      </c>
      <c r="K150" s="41"/>
    </row>
    <row r="151" spans="1:11" s="204" customFormat="1" ht="12.75" customHeight="1">
      <c r="A151" s="17">
        <v>434</v>
      </c>
      <c r="B151" s="4" t="s">
        <v>964</v>
      </c>
      <c r="C151" s="109" t="s">
        <v>84</v>
      </c>
      <c r="D151" s="897">
        <v>1</v>
      </c>
      <c r="E151" s="898">
        <v>600</v>
      </c>
      <c r="F151" s="350">
        <f>D151*E151</f>
        <v>600</v>
      </c>
      <c r="G151" s="402">
        <f>F151</f>
        <v>600</v>
      </c>
      <c r="H151" s="899"/>
      <c r="I151" s="899"/>
      <c r="J151" s="365">
        <f t="shared" si="9"/>
        <v>600</v>
      </c>
      <c r="K151" s="41"/>
    </row>
    <row r="152" spans="1:11" s="204" customFormat="1" ht="12.75" customHeight="1">
      <c r="A152" s="17">
        <v>434</v>
      </c>
      <c r="B152" s="4" t="s">
        <v>964</v>
      </c>
      <c r="C152" s="432" t="s">
        <v>224</v>
      </c>
      <c r="D152" s="897">
        <v>1</v>
      </c>
      <c r="E152" s="898">
        <v>408</v>
      </c>
      <c r="F152" s="350">
        <f>D152*E152</f>
        <v>408</v>
      </c>
      <c r="G152" s="402">
        <f>F152</f>
        <v>408</v>
      </c>
      <c r="H152" s="899"/>
      <c r="I152" s="899"/>
      <c r="J152" s="365">
        <f t="shared" si="9"/>
        <v>408</v>
      </c>
      <c r="K152" s="41"/>
    </row>
    <row r="153" spans="1:11" s="204" customFormat="1" ht="12.75" customHeight="1">
      <c r="A153" s="169" t="s">
        <v>147</v>
      </c>
      <c r="B153" s="4"/>
      <c r="C153" s="109"/>
      <c r="D153" s="897"/>
      <c r="E153" s="316"/>
      <c r="F153" s="349">
        <f>SUM(F150:F152)</f>
        <v>1224</v>
      </c>
      <c r="G153" s="349"/>
      <c r="H153" s="899"/>
      <c r="I153" s="899"/>
      <c r="J153" s="364">
        <f>SUM(J150:J152)</f>
        <v>1224</v>
      </c>
      <c r="K153" s="41"/>
    </row>
    <row r="154" spans="1:11" s="204" customFormat="1" ht="12.75" customHeight="1">
      <c r="A154" s="17">
        <v>436</v>
      </c>
      <c r="B154" s="5" t="s">
        <v>937</v>
      </c>
      <c r="C154" s="109" t="s">
        <v>94</v>
      </c>
      <c r="D154" s="897">
        <v>1</v>
      </c>
      <c r="E154" s="316">
        <v>3100</v>
      </c>
      <c r="F154" s="350">
        <f>D154*E154</f>
        <v>3100</v>
      </c>
      <c r="G154" s="402">
        <f>F154</f>
        <v>3100</v>
      </c>
      <c r="H154" s="899"/>
      <c r="I154" s="899"/>
      <c r="J154" s="365">
        <f t="shared" si="9"/>
        <v>3100</v>
      </c>
      <c r="K154" s="41"/>
    </row>
    <row r="155" spans="1:11" s="204" customFormat="1" ht="12.75" customHeight="1">
      <c r="A155" s="475">
        <v>436</v>
      </c>
      <c r="B155" s="5" t="s">
        <v>937</v>
      </c>
      <c r="C155" s="432" t="s">
        <v>225</v>
      </c>
      <c r="D155" s="897">
        <v>1</v>
      </c>
      <c r="E155" s="898">
        <v>300</v>
      </c>
      <c r="F155" s="350">
        <f>D155*E155</f>
        <v>300</v>
      </c>
      <c r="G155" s="402">
        <f>F155</f>
        <v>300</v>
      </c>
      <c r="H155" s="899"/>
      <c r="I155" s="899"/>
      <c r="J155" s="365">
        <f t="shared" si="9"/>
        <v>300</v>
      </c>
      <c r="K155" s="41"/>
    </row>
    <row r="156" spans="1:11" s="204" customFormat="1" ht="12.75" customHeight="1">
      <c r="A156" s="17">
        <v>436</v>
      </c>
      <c r="B156" s="5" t="s">
        <v>937</v>
      </c>
      <c r="C156" s="109" t="s">
        <v>96</v>
      </c>
      <c r="D156" s="897">
        <v>3</v>
      </c>
      <c r="E156" s="316">
        <v>90</v>
      </c>
      <c r="F156" s="350">
        <f>D156*E156</f>
        <v>270</v>
      </c>
      <c r="G156" s="402">
        <f>F156</f>
        <v>270</v>
      </c>
      <c r="H156" s="899"/>
      <c r="I156" s="899"/>
      <c r="J156" s="365">
        <f t="shared" si="9"/>
        <v>270</v>
      </c>
      <c r="K156" s="41"/>
    </row>
    <row r="157" spans="1:11" s="210" customFormat="1" ht="12.75" customHeight="1">
      <c r="A157" s="16">
        <v>436</v>
      </c>
      <c r="B157" s="4" t="s">
        <v>935</v>
      </c>
      <c r="C157" s="111" t="s">
        <v>100</v>
      </c>
      <c r="D157" s="112">
        <v>1</v>
      </c>
      <c r="E157" s="318">
        <v>420</v>
      </c>
      <c r="F157" s="350">
        <f>D157*E157</f>
        <v>420</v>
      </c>
      <c r="G157" s="402">
        <f>F157</f>
        <v>420</v>
      </c>
      <c r="H157" s="899"/>
      <c r="I157" s="899"/>
      <c r="J157" s="365">
        <f t="shared" si="9"/>
        <v>420</v>
      </c>
      <c r="K157" s="50"/>
    </row>
    <row r="158" spans="1:11" s="210" customFormat="1" ht="12.75" customHeight="1">
      <c r="A158" s="169" t="s">
        <v>948</v>
      </c>
      <c r="B158" s="275"/>
      <c r="C158" s="359"/>
      <c r="D158" s="900"/>
      <c r="E158" s="900"/>
      <c r="F158" s="349">
        <f>SUM(F154:F157)</f>
        <v>4090</v>
      </c>
      <c r="G158" s="349"/>
      <c r="H158" s="899"/>
      <c r="I158" s="899"/>
      <c r="J158" s="364">
        <f>SUM(J154:J157)</f>
        <v>4090</v>
      </c>
      <c r="K158" s="50"/>
    </row>
    <row r="159" spans="1:11" s="210" customFormat="1" ht="12.75" customHeight="1">
      <c r="A159" s="320">
        <v>437</v>
      </c>
      <c r="B159" s="113" t="s">
        <v>937</v>
      </c>
      <c r="C159" s="110" t="s">
        <v>101</v>
      </c>
      <c r="D159" s="112">
        <v>1</v>
      </c>
      <c r="E159" s="318">
        <v>250</v>
      </c>
      <c r="F159" s="350">
        <f>D159*E159</f>
        <v>250</v>
      </c>
      <c r="G159" s="402">
        <f>F159</f>
        <v>250</v>
      </c>
      <c r="H159" s="899"/>
      <c r="I159" s="901"/>
      <c r="J159" s="365">
        <f t="shared" si="9"/>
        <v>250</v>
      </c>
      <c r="K159" s="50"/>
    </row>
    <row r="160" spans="1:11" s="210" customFormat="1" ht="12.75" customHeight="1" thickBot="1">
      <c r="A160" s="170" t="s">
        <v>1045</v>
      </c>
      <c r="B160" s="115"/>
      <c r="C160" s="116"/>
      <c r="D160" s="117"/>
      <c r="E160" s="117"/>
      <c r="F160" s="869">
        <f>SUM(F159:F159)</f>
        <v>250</v>
      </c>
      <c r="G160" s="869"/>
      <c r="H160" s="902"/>
      <c r="I160" s="902"/>
      <c r="J160" s="871">
        <f>SUM(J159:J159)</f>
        <v>250</v>
      </c>
      <c r="K160" s="50"/>
    </row>
    <row r="161" spans="1:11" s="210" customFormat="1" ht="19.5" customHeight="1" thickBot="1">
      <c r="A161" s="200"/>
      <c r="B161" s="200"/>
      <c r="C161" s="200"/>
      <c r="D161" s="200"/>
      <c r="E161" s="201"/>
      <c r="F161" s="202"/>
      <c r="G161" s="410"/>
      <c r="H161" s="209"/>
      <c r="I161" s="209"/>
      <c r="J161" s="413"/>
      <c r="K161" s="50"/>
    </row>
    <row r="162" spans="1:11" s="210" customFormat="1" ht="24.75" customHeight="1" thickBot="1">
      <c r="A162" s="1272" t="s">
        <v>137</v>
      </c>
      <c r="B162" s="1273"/>
      <c r="C162" s="1273"/>
      <c r="D162" s="1273"/>
      <c r="E162" s="1273"/>
      <c r="F162" s="159">
        <f>SUM(F160,F158,F153)</f>
        <v>5564</v>
      </c>
      <c r="G162" s="159">
        <f>SUM(G150:G160)</f>
        <v>5564</v>
      </c>
      <c r="H162" s="159">
        <f>SUM(H150:H160)</f>
        <v>0</v>
      </c>
      <c r="I162" s="159">
        <f>SUM(I150:I160)</f>
        <v>0</v>
      </c>
      <c r="J162" s="159">
        <f>+J153+J158+J160</f>
        <v>5564</v>
      </c>
      <c r="K162" s="50"/>
    </row>
    <row r="163" spans="1:11" s="210" customFormat="1" ht="19.5" customHeight="1" thickBot="1">
      <c r="A163" s="211"/>
      <c r="B163" s="211"/>
      <c r="C163" s="211"/>
      <c r="D163" s="212"/>
      <c r="E163" s="213"/>
      <c r="F163" s="212"/>
      <c r="G163" s="214"/>
      <c r="H163" s="214"/>
      <c r="I163" s="215"/>
      <c r="J163" s="215"/>
      <c r="K163" s="50"/>
    </row>
    <row r="164" spans="1:11" s="210" customFormat="1" ht="24.75" customHeight="1" thickBot="1">
      <c r="A164" s="1241" t="s">
        <v>74</v>
      </c>
      <c r="B164" s="1224"/>
      <c r="C164" s="1224"/>
      <c r="D164" s="1224"/>
      <c r="E164" s="1224"/>
      <c r="F164" s="826">
        <f>+F110+F147+F162</f>
        <v>2143961.329</v>
      </c>
      <c r="G164" s="826">
        <f>+G110+G147+G162</f>
        <v>2143961.329</v>
      </c>
      <c r="H164" s="826">
        <f>+H110+H147+H162</f>
        <v>0</v>
      </c>
      <c r="I164" s="826">
        <f>+I110+I147+I162</f>
        <v>0</v>
      </c>
      <c r="J164" s="826">
        <f>+J110+J147+J162</f>
        <v>2143961.329</v>
      </c>
      <c r="K164" s="50"/>
    </row>
    <row r="165" spans="2:11" s="210" customFormat="1" ht="12.75" customHeight="1">
      <c r="B165" s="50"/>
      <c r="D165" s="51"/>
      <c r="E165" s="216"/>
      <c r="F165" s="51"/>
      <c r="G165" s="217"/>
      <c r="H165" s="217"/>
      <c r="I165" s="218"/>
      <c r="J165" s="218"/>
      <c r="K165" s="50"/>
    </row>
    <row r="166" spans="2:11" s="210" customFormat="1" ht="12.75" customHeight="1">
      <c r="B166" s="50"/>
      <c r="D166" s="51"/>
      <c r="E166" s="216"/>
      <c r="F166" s="51"/>
      <c r="G166" s="217"/>
      <c r="H166" s="217"/>
      <c r="I166" s="218"/>
      <c r="J166" s="218"/>
      <c r="K166" s="50"/>
    </row>
    <row r="167" spans="2:11" s="210" customFormat="1" ht="12.75" customHeight="1">
      <c r="B167" s="50"/>
      <c r="D167" s="51"/>
      <c r="E167" s="216"/>
      <c r="F167" s="51"/>
      <c r="G167" s="217"/>
      <c r="H167" s="217"/>
      <c r="I167" s="218"/>
      <c r="J167" s="218"/>
      <c r="K167" s="50"/>
    </row>
    <row r="168" spans="2:11" s="210" customFormat="1" ht="12.75" customHeight="1">
      <c r="B168" s="50"/>
      <c r="D168" s="51"/>
      <c r="E168" s="216"/>
      <c r="F168" s="51"/>
      <c r="G168" s="217"/>
      <c r="H168" s="217"/>
      <c r="I168" s="218"/>
      <c r="J168" s="218"/>
      <c r="K168" s="50"/>
    </row>
    <row r="169" spans="2:11" s="210" customFormat="1" ht="12.75" customHeight="1">
      <c r="B169" s="50"/>
      <c r="D169" s="51"/>
      <c r="E169" s="216"/>
      <c r="F169" s="51"/>
      <c r="G169" s="217"/>
      <c r="H169" s="217"/>
      <c r="I169" s="218"/>
      <c r="J169" s="218"/>
      <c r="K169" s="50"/>
    </row>
    <row r="170" spans="2:11" s="210" customFormat="1" ht="12.75" customHeight="1">
      <c r="B170" s="50"/>
      <c r="D170" s="51"/>
      <c r="E170" s="216"/>
      <c r="F170" s="51"/>
      <c r="G170" s="217"/>
      <c r="H170" s="217"/>
      <c r="I170" s="218"/>
      <c r="J170" s="218"/>
      <c r="K170" s="50"/>
    </row>
    <row r="171" spans="2:11" s="210" customFormat="1" ht="12.75" customHeight="1">
      <c r="B171" s="50"/>
      <c r="D171" s="51"/>
      <c r="E171" s="216"/>
      <c r="F171" s="51"/>
      <c r="G171" s="217"/>
      <c r="H171" s="217"/>
      <c r="I171" s="218"/>
      <c r="J171" s="218"/>
      <c r="K171" s="50"/>
    </row>
    <row r="172" spans="1:10" ht="12.75" customHeight="1">
      <c r="A172" s="210"/>
      <c r="B172" s="50"/>
      <c r="C172" s="210"/>
      <c r="D172" s="51"/>
      <c r="E172" s="216"/>
      <c r="F172" s="51"/>
      <c r="G172" s="217"/>
      <c r="H172" s="217"/>
      <c r="I172" s="218"/>
      <c r="J172" s="218"/>
    </row>
    <row r="173" spans="1:10" ht="12.75" customHeight="1">
      <c r="A173" s="210"/>
      <c r="B173" s="50"/>
      <c r="C173" s="210"/>
      <c r="D173" s="51"/>
      <c r="E173" s="216"/>
      <c r="F173" s="51"/>
      <c r="G173" s="217"/>
      <c r="H173" s="217"/>
      <c r="I173" s="218"/>
      <c r="J173" s="218"/>
    </row>
    <row r="174" spans="1:10" ht="12.75" customHeight="1">
      <c r="A174" s="210"/>
      <c r="B174" s="50"/>
      <c r="C174" s="210"/>
      <c r="D174" s="51"/>
      <c r="E174" s="216"/>
      <c r="F174" s="51"/>
      <c r="G174" s="217"/>
      <c r="H174" s="217"/>
      <c r="I174" s="218"/>
      <c r="J174" s="218"/>
    </row>
    <row r="175" spans="1:10" ht="12.75" customHeight="1">
      <c r="A175" s="210"/>
      <c r="B175" s="50"/>
      <c r="C175" s="210"/>
      <c r="D175" s="51"/>
      <c r="E175" s="216"/>
      <c r="F175" s="51"/>
      <c r="G175" s="217"/>
      <c r="H175" s="217"/>
      <c r="I175" s="218"/>
      <c r="J175" s="218"/>
    </row>
    <row r="176" spans="1:10" ht="12.75" customHeight="1">
      <c r="A176" s="210"/>
      <c r="B176" s="50"/>
      <c r="C176" s="210"/>
      <c r="D176" s="51"/>
      <c r="E176" s="216"/>
      <c r="F176" s="51"/>
      <c r="G176" s="217"/>
      <c r="H176" s="217"/>
      <c r="I176" s="218"/>
      <c r="J176" s="218"/>
    </row>
    <row r="177" spans="1:10" ht="12.75" customHeight="1">
      <c r="A177" s="210"/>
      <c r="B177" s="50"/>
      <c r="C177" s="210"/>
      <c r="D177" s="51"/>
      <c r="E177" s="216"/>
      <c r="F177" s="51"/>
      <c r="G177" s="217"/>
      <c r="H177" s="217"/>
      <c r="I177" s="218"/>
      <c r="J177" s="218"/>
    </row>
    <row r="178" spans="1:10" ht="12.75" customHeight="1">
      <c r="A178" s="210"/>
      <c r="B178" s="50"/>
      <c r="C178" s="210"/>
      <c r="D178" s="51"/>
      <c r="E178" s="216"/>
      <c r="F178" s="51"/>
      <c r="G178" s="217"/>
      <c r="H178" s="217"/>
      <c r="I178" s="218"/>
      <c r="J178" s="218"/>
    </row>
    <row r="179" spans="1:10" ht="12.75" customHeight="1">
      <c r="A179" s="210"/>
      <c r="B179" s="50"/>
      <c r="C179" s="210"/>
      <c r="D179" s="51"/>
      <c r="E179" s="216"/>
      <c r="F179" s="51"/>
      <c r="G179" s="217"/>
      <c r="H179" s="217"/>
      <c r="I179" s="218"/>
      <c r="J179" s="218"/>
    </row>
    <row r="180" spans="1:10" ht="12.75" customHeight="1">
      <c r="A180" s="210"/>
      <c r="B180" s="50"/>
      <c r="C180" s="210"/>
      <c r="D180" s="51"/>
      <c r="E180" s="216"/>
      <c r="F180" s="51"/>
      <c r="G180" s="217"/>
      <c r="H180" s="217"/>
      <c r="I180" s="218"/>
      <c r="J180" s="218"/>
    </row>
    <row r="181" spans="1:10" ht="12.75" customHeight="1">
      <c r="A181" s="210"/>
      <c r="B181" s="50"/>
      <c r="C181" s="210"/>
      <c r="D181" s="51"/>
      <c r="E181" s="216"/>
      <c r="F181" s="51"/>
      <c r="G181" s="217"/>
      <c r="H181" s="217"/>
      <c r="I181" s="218"/>
      <c r="J181" s="218"/>
    </row>
    <row r="182" spans="1:10" ht="12.75" customHeight="1">
      <c r="A182" s="210"/>
      <c r="B182" s="50"/>
      <c r="C182" s="210"/>
      <c r="D182" s="51"/>
      <c r="E182" s="216"/>
      <c r="F182" s="51"/>
      <c r="G182" s="217"/>
      <c r="H182" s="217"/>
      <c r="I182" s="218"/>
      <c r="J182" s="218"/>
    </row>
    <row r="183" spans="1:10" ht="12.75" customHeight="1">
      <c r="A183" s="210"/>
      <c r="B183" s="50"/>
      <c r="C183" s="210"/>
      <c r="D183" s="51"/>
      <c r="E183" s="216"/>
      <c r="F183" s="51"/>
      <c r="G183" s="217"/>
      <c r="H183" s="217"/>
      <c r="I183" s="218"/>
      <c r="J183" s="218"/>
    </row>
    <row r="184" spans="1:10" ht="12.75" customHeight="1">
      <c r="A184" s="210"/>
      <c r="B184" s="50"/>
      <c r="C184" s="210"/>
      <c r="D184" s="51"/>
      <c r="E184" s="216"/>
      <c r="F184" s="51"/>
      <c r="G184" s="217"/>
      <c r="H184" s="217"/>
      <c r="I184" s="218"/>
      <c r="J184" s="218"/>
    </row>
    <row r="185" spans="1:10" ht="12.75" customHeight="1">
      <c r="A185" s="210"/>
      <c r="B185" s="50"/>
      <c r="C185" s="210"/>
      <c r="D185" s="51"/>
      <c r="E185" s="216"/>
      <c r="F185" s="51"/>
      <c r="G185" s="217"/>
      <c r="H185" s="217"/>
      <c r="I185" s="218"/>
      <c r="J185" s="218"/>
    </row>
    <row r="186" spans="1:10" ht="12.75" customHeight="1">
      <c r="A186" s="210"/>
      <c r="B186" s="50"/>
      <c r="C186" s="210"/>
      <c r="D186" s="51"/>
      <c r="E186" s="216"/>
      <c r="F186" s="51"/>
      <c r="G186" s="217"/>
      <c r="H186" s="217"/>
      <c r="I186" s="218"/>
      <c r="J186" s="218"/>
    </row>
    <row r="187" spans="1:10" ht="12.75" customHeight="1">
      <c r="A187" s="210"/>
      <c r="B187" s="50"/>
      <c r="C187" s="210"/>
      <c r="D187" s="51"/>
      <c r="E187" s="216"/>
      <c r="F187" s="51"/>
      <c r="G187" s="217"/>
      <c r="H187" s="217"/>
      <c r="I187" s="218"/>
      <c r="J187" s="218"/>
    </row>
    <row r="188" spans="1:10" ht="12.75" customHeight="1">
      <c r="A188" s="210"/>
      <c r="B188" s="50"/>
      <c r="C188" s="210"/>
      <c r="D188" s="51"/>
      <c r="E188" s="216"/>
      <c r="F188" s="51"/>
      <c r="G188" s="217"/>
      <c r="H188" s="217"/>
      <c r="I188" s="218"/>
      <c r="J188" s="218"/>
    </row>
  </sheetData>
  <sheetProtection password="CA1F" sheet="1" objects="1" scenarios="1" selectLockedCells="1" selectUnlockedCells="1"/>
  <mergeCells count="17">
    <mergeCell ref="A1:C1"/>
    <mergeCell ref="A2:C2"/>
    <mergeCell ref="A3:C3"/>
    <mergeCell ref="E3:F3"/>
    <mergeCell ref="A4:J4"/>
    <mergeCell ref="A5:J5"/>
    <mergeCell ref="E6:F6"/>
    <mergeCell ref="I6:J6"/>
    <mergeCell ref="A9:D9"/>
    <mergeCell ref="A7:B7"/>
    <mergeCell ref="E7:F7"/>
    <mergeCell ref="I7:J7"/>
    <mergeCell ref="A8:B8"/>
    <mergeCell ref="A110:E110"/>
    <mergeCell ref="A147:E147"/>
    <mergeCell ref="A162:E162"/>
    <mergeCell ref="A164:E164"/>
  </mergeCells>
  <printOptions/>
  <pageMargins left="0.1968503937007874" right="0.1968503937007874" top="0.3937007874015748" bottom="0.3937007874015748" header="0" footer="0"/>
  <pageSetup horizontalDpi="600" verticalDpi="600" orientation="landscape" paperSize="5" scale="70" r:id="rId1"/>
  <headerFooter alignWithMargins="0">
    <oddFooter>&amp;CPágina &amp;P de &amp;N</oddFooter>
  </headerFooter>
  <rowBreaks count="1" manualBreakCount="1">
    <brk id="156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141"/>
  <sheetViews>
    <sheetView workbookViewId="0" topLeftCell="B106">
      <selection activeCell="C72" sqref="C72"/>
    </sheetView>
  </sheetViews>
  <sheetFormatPr defaultColWidth="11.421875" defaultRowHeight="12.75"/>
  <cols>
    <col min="1" max="1" width="12.7109375" style="6" customWidth="1"/>
    <col min="2" max="2" width="15.421875" style="7" customWidth="1"/>
    <col min="3" max="3" width="55.7109375" style="6" customWidth="1"/>
    <col min="4" max="4" width="18.28125" style="8" customWidth="1"/>
    <col min="5" max="5" width="18.00390625" style="9" customWidth="1"/>
    <col min="6" max="6" width="24.7109375" style="8" customWidth="1"/>
    <col min="7" max="7" width="25.421875" style="420" customWidth="1"/>
    <col min="8" max="8" width="23.8515625" style="323" customWidth="1"/>
    <col min="9" max="9" width="24.421875" style="324" customWidth="1"/>
    <col min="10" max="10" width="27.28125" style="419" customWidth="1"/>
    <col min="11" max="11" width="13.00390625" style="6" bestFit="1" customWidth="1"/>
    <col min="12" max="12" width="29.140625" style="6" customWidth="1"/>
    <col min="13" max="13" width="12.140625" style="6" bestFit="1" customWidth="1"/>
    <col min="14" max="16384" width="11.421875" style="6" customWidth="1"/>
  </cols>
  <sheetData>
    <row r="1" spans="1:10" s="2" customFormat="1" ht="12.75" customHeight="1">
      <c r="A1" s="1281" t="s">
        <v>980</v>
      </c>
      <c r="B1" s="1282"/>
      <c r="C1" s="1282"/>
      <c r="D1" s="356"/>
      <c r="E1" s="99"/>
      <c r="F1" s="100"/>
      <c r="G1" s="344"/>
      <c r="H1" s="102"/>
      <c r="I1" s="103"/>
      <c r="J1" s="351"/>
    </row>
    <row r="2" spans="1:10" s="2" customFormat="1" ht="12.75" customHeight="1">
      <c r="A2" s="1283" t="s">
        <v>981</v>
      </c>
      <c r="B2" s="1284"/>
      <c r="C2" s="1284"/>
      <c r="D2" s="356"/>
      <c r="E2" s="3"/>
      <c r="F2" s="12"/>
      <c r="G2" s="345"/>
      <c r="H2" s="97"/>
      <c r="I2" s="98"/>
      <c r="J2" s="352"/>
    </row>
    <row r="3" spans="1:10" s="2" customFormat="1" ht="12.75" customHeight="1" thickBot="1">
      <c r="A3" s="1285" t="s">
        <v>982</v>
      </c>
      <c r="B3" s="1286"/>
      <c r="C3" s="1286"/>
      <c r="D3" s="357"/>
      <c r="E3" s="1244"/>
      <c r="F3" s="1244"/>
      <c r="G3" s="345"/>
      <c r="H3" s="97"/>
      <c r="I3" s="98"/>
      <c r="J3" s="352"/>
    </row>
    <row r="4" spans="1:10" s="20" customFormat="1" ht="30.75" customHeight="1" thickBot="1">
      <c r="A4" s="1324" t="s">
        <v>133</v>
      </c>
      <c r="B4" s="1325"/>
      <c r="C4" s="1325"/>
      <c r="D4" s="1325"/>
      <c r="E4" s="1325"/>
      <c r="F4" s="1325"/>
      <c r="G4" s="1325"/>
      <c r="H4" s="1325"/>
      <c r="I4" s="1325"/>
      <c r="J4" s="1326"/>
    </row>
    <row r="5" spans="1:10" s="20" customFormat="1" ht="24.75" customHeight="1">
      <c r="A5" s="1277" t="s">
        <v>971</v>
      </c>
      <c r="B5" s="1278"/>
      <c r="C5" s="1278"/>
      <c r="D5" s="1278"/>
      <c r="E5" s="1278"/>
      <c r="F5" s="1278"/>
      <c r="G5" s="1278"/>
      <c r="H5" s="1278"/>
      <c r="I5" s="1278"/>
      <c r="J5" s="1278"/>
    </row>
    <row r="6" spans="1:10" s="2" customFormat="1" ht="12.75" customHeight="1">
      <c r="A6" s="18" t="s">
        <v>933</v>
      </c>
      <c r="B6" s="11"/>
      <c r="C6" s="10"/>
      <c r="D6" s="19"/>
      <c r="E6" s="1279"/>
      <c r="F6" s="1279"/>
      <c r="G6" s="345"/>
      <c r="H6" s="97"/>
      <c r="I6" s="1291" t="s">
        <v>134</v>
      </c>
      <c r="J6" s="1291"/>
    </row>
    <row r="7" spans="1:10" s="2" customFormat="1" ht="12.75" customHeight="1">
      <c r="A7" s="1265" t="s">
        <v>934</v>
      </c>
      <c r="B7" s="1266"/>
      <c r="C7" s="10"/>
      <c r="D7" s="19"/>
      <c r="E7" s="1267"/>
      <c r="F7" s="1267"/>
      <c r="G7" s="345"/>
      <c r="H7" s="97"/>
      <c r="I7" s="1287" t="s">
        <v>970</v>
      </c>
      <c r="J7" s="1287"/>
    </row>
    <row r="8" spans="1:10" s="2" customFormat="1" ht="15.75" customHeight="1">
      <c r="A8" s="1322" t="s">
        <v>102</v>
      </c>
      <c r="B8" s="1323"/>
      <c r="C8" s="10"/>
      <c r="D8" s="19"/>
      <c r="E8" s="236"/>
      <c r="F8" s="12"/>
      <c r="G8" s="345"/>
      <c r="H8" s="97"/>
      <c r="I8" s="98"/>
      <c r="J8" s="352"/>
    </row>
    <row r="9" spans="1:10" s="2" customFormat="1" ht="12.75" customHeight="1">
      <c r="A9" s="1265" t="s">
        <v>649</v>
      </c>
      <c r="B9" s="1266"/>
      <c r="C9" s="1266"/>
      <c r="D9" s="1266"/>
      <c r="E9" s="236"/>
      <c r="F9" s="12"/>
      <c r="G9" s="345"/>
      <c r="H9" s="97"/>
      <c r="I9" s="98"/>
      <c r="J9" s="352"/>
    </row>
    <row r="10" spans="1:10" s="2" customFormat="1" ht="12.75" customHeight="1" thickBot="1">
      <c r="A10" s="95"/>
      <c r="B10" s="95"/>
      <c r="C10" s="95"/>
      <c r="D10" s="358"/>
      <c r="E10" s="236"/>
      <c r="F10" s="12"/>
      <c r="G10" s="345"/>
      <c r="H10" s="84"/>
      <c r="I10" s="85"/>
      <c r="J10" s="353"/>
    </row>
    <row r="11" spans="1:10" s="325" customFormat="1" ht="12.75" customHeight="1">
      <c r="A11" s="226" t="s">
        <v>229</v>
      </c>
      <c r="B11" s="226" t="s">
        <v>935</v>
      </c>
      <c r="C11" s="227"/>
      <c r="D11" s="229" t="s">
        <v>231</v>
      </c>
      <c r="E11" s="228" t="s">
        <v>230</v>
      </c>
      <c r="F11" s="228" t="s">
        <v>232</v>
      </c>
      <c r="G11" s="1319" t="s">
        <v>197</v>
      </c>
      <c r="H11" s="1319" t="s">
        <v>142</v>
      </c>
      <c r="I11" s="1319" t="s">
        <v>143</v>
      </c>
      <c r="J11" s="1319" t="s">
        <v>144</v>
      </c>
    </row>
    <row r="12" spans="1:10" s="325" customFormat="1" ht="12.75" customHeight="1">
      <c r="A12" s="230"/>
      <c r="B12" s="230" t="s">
        <v>233</v>
      </c>
      <c r="C12" s="230" t="s">
        <v>936</v>
      </c>
      <c r="D12" s="232" t="s">
        <v>235</v>
      </c>
      <c r="E12" s="231" t="s">
        <v>234</v>
      </c>
      <c r="F12" s="231" t="s">
        <v>234</v>
      </c>
      <c r="G12" s="1320"/>
      <c r="H12" s="1320"/>
      <c r="I12" s="1320"/>
      <c r="J12" s="1320"/>
    </row>
    <row r="13" spans="1:10" s="325" customFormat="1" ht="13.5" customHeight="1" thickBot="1">
      <c r="A13" s="233" t="s">
        <v>237</v>
      </c>
      <c r="B13" s="233" t="s">
        <v>238</v>
      </c>
      <c r="C13" s="233"/>
      <c r="D13" s="235" t="s">
        <v>240</v>
      </c>
      <c r="E13" s="234" t="s">
        <v>239</v>
      </c>
      <c r="F13" s="234" t="s">
        <v>241</v>
      </c>
      <c r="G13" s="1321"/>
      <c r="H13" s="1321"/>
      <c r="I13" s="1321"/>
      <c r="J13" s="1321"/>
    </row>
    <row r="14" spans="1:11" s="2" customFormat="1" ht="30" customHeight="1" thickBot="1">
      <c r="A14" s="126" t="s">
        <v>90</v>
      </c>
      <c r="B14" s="122"/>
      <c r="C14" s="122"/>
      <c r="D14" s="19"/>
      <c r="E14" s="236"/>
      <c r="F14" s="19"/>
      <c r="G14" s="123"/>
      <c r="H14" s="123"/>
      <c r="I14" s="123"/>
      <c r="J14" s="123"/>
      <c r="K14" s="1"/>
    </row>
    <row r="15" spans="1:10" s="27" customFormat="1" ht="12.75" customHeight="1">
      <c r="A15" s="125">
        <v>211</v>
      </c>
      <c r="B15" s="121" t="s">
        <v>961</v>
      </c>
      <c r="C15" s="124" t="s">
        <v>972</v>
      </c>
      <c r="D15" s="462">
        <v>28</v>
      </c>
      <c r="E15" s="905">
        <v>22</v>
      </c>
      <c r="F15" s="905">
        <f>E15*D15</f>
        <v>616</v>
      </c>
      <c r="G15" s="905">
        <f>F15</f>
        <v>616</v>
      </c>
      <c r="H15" s="450"/>
      <c r="I15" s="450"/>
      <c r="J15" s="906">
        <f>SUM(G15:I15)</f>
        <v>616</v>
      </c>
    </row>
    <row r="16" spans="1:10" s="27" customFormat="1" ht="12.75" customHeight="1">
      <c r="A16" s="31">
        <v>211</v>
      </c>
      <c r="B16" s="29" t="s">
        <v>960</v>
      </c>
      <c r="C16" s="119" t="s">
        <v>974</v>
      </c>
      <c r="D16" s="441">
        <v>10</v>
      </c>
      <c r="E16" s="907">
        <v>22</v>
      </c>
      <c r="F16" s="907">
        <f>D16*E16</f>
        <v>220</v>
      </c>
      <c r="G16" s="907">
        <f>F16</f>
        <v>220</v>
      </c>
      <c r="H16" s="452"/>
      <c r="I16" s="452"/>
      <c r="J16" s="908">
        <f>SUM(G16:I16)</f>
        <v>220</v>
      </c>
    </row>
    <row r="17" spans="1:10" s="27" customFormat="1" ht="12.75" customHeight="1">
      <c r="A17" s="31">
        <v>211</v>
      </c>
      <c r="B17" s="29" t="s">
        <v>960</v>
      </c>
      <c r="C17" s="119" t="s">
        <v>975</v>
      </c>
      <c r="D17" s="441">
        <v>48</v>
      </c>
      <c r="E17" s="907">
        <v>6</v>
      </c>
      <c r="F17" s="907">
        <f>D17*E17</f>
        <v>288</v>
      </c>
      <c r="G17" s="907">
        <f aca="true" t="shared" si="0" ref="G17:G47">F17</f>
        <v>288</v>
      </c>
      <c r="H17" s="452"/>
      <c r="I17" s="452"/>
      <c r="J17" s="908">
        <f>SUM(G17:I17)</f>
        <v>288</v>
      </c>
    </row>
    <row r="18" spans="1:10" s="27" customFormat="1" ht="12.75" customHeight="1">
      <c r="A18" s="31">
        <v>211</v>
      </c>
      <c r="B18" s="29" t="s">
        <v>961</v>
      </c>
      <c r="C18" s="119" t="s">
        <v>651</v>
      </c>
      <c r="D18" s="441">
        <v>50</v>
      </c>
      <c r="E18" s="907">
        <v>7</v>
      </c>
      <c r="F18" s="907">
        <f>D18*E18</f>
        <v>350</v>
      </c>
      <c r="G18" s="907">
        <f t="shared" si="0"/>
        <v>350</v>
      </c>
      <c r="H18" s="452"/>
      <c r="I18" s="452"/>
      <c r="J18" s="908">
        <f>SUM(G18:I18)</f>
        <v>350</v>
      </c>
    </row>
    <row r="19" spans="1:10" s="27" customFormat="1" ht="12.75" customHeight="1">
      <c r="A19" s="33" t="s">
        <v>955</v>
      </c>
      <c r="B19" s="34"/>
      <c r="C19" s="58"/>
      <c r="D19" s="439"/>
      <c r="E19" s="909"/>
      <c r="F19" s="910">
        <f>SUM(F15:F18)</f>
        <v>1474</v>
      </c>
      <c r="G19" s="910"/>
      <c r="H19" s="473"/>
      <c r="I19" s="473"/>
      <c r="J19" s="911">
        <f>SUM(J15:J18)</f>
        <v>1474</v>
      </c>
    </row>
    <row r="20" spans="1:10" s="27" customFormat="1" ht="12.75" customHeight="1">
      <c r="A20" s="36">
        <v>231</v>
      </c>
      <c r="B20" s="37" t="s">
        <v>953</v>
      </c>
      <c r="C20" s="60" t="s">
        <v>1043</v>
      </c>
      <c r="D20" s="66">
        <v>200</v>
      </c>
      <c r="E20" s="912">
        <v>10</v>
      </c>
      <c r="F20" s="913">
        <f>D20*E20</f>
        <v>2000</v>
      </c>
      <c r="G20" s="907">
        <f t="shared" si="0"/>
        <v>2000</v>
      </c>
      <c r="H20" s="452"/>
      <c r="I20" s="452"/>
      <c r="J20" s="908">
        <f>SUM(G20:I20)</f>
        <v>2000</v>
      </c>
    </row>
    <row r="21" spans="1:10" s="27" customFormat="1" ht="12.75" customHeight="1">
      <c r="A21" s="28">
        <v>231</v>
      </c>
      <c r="B21" s="30" t="s">
        <v>953</v>
      </c>
      <c r="C21" s="60" t="s">
        <v>1044</v>
      </c>
      <c r="D21" s="66">
        <v>200</v>
      </c>
      <c r="E21" s="912">
        <v>15</v>
      </c>
      <c r="F21" s="913">
        <f>D21*E21</f>
        <v>3000</v>
      </c>
      <c r="G21" s="907">
        <f t="shared" si="0"/>
        <v>3000</v>
      </c>
      <c r="H21" s="452"/>
      <c r="I21" s="452"/>
      <c r="J21" s="908">
        <f>SUM(G21:I21)</f>
        <v>3000</v>
      </c>
    </row>
    <row r="22" spans="1:10" s="27" customFormat="1" ht="12.75" customHeight="1">
      <c r="A22" s="35">
        <v>231</v>
      </c>
      <c r="B22" s="29" t="s">
        <v>937</v>
      </c>
      <c r="C22" s="60" t="s">
        <v>938</v>
      </c>
      <c r="D22" s="66">
        <v>100</v>
      </c>
      <c r="E22" s="912">
        <v>5</v>
      </c>
      <c r="F22" s="913">
        <f>D22*E22</f>
        <v>500</v>
      </c>
      <c r="G22" s="907">
        <f t="shared" si="0"/>
        <v>500</v>
      </c>
      <c r="H22" s="452"/>
      <c r="I22" s="452"/>
      <c r="J22" s="908">
        <f>SUM(G22:I22)</f>
        <v>500</v>
      </c>
    </row>
    <row r="23" spans="1:10" s="27" customFormat="1" ht="12.75" customHeight="1">
      <c r="A23" s="28">
        <v>231</v>
      </c>
      <c r="B23" s="24" t="s">
        <v>652</v>
      </c>
      <c r="C23" s="21" t="s">
        <v>653</v>
      </c>
      <c r="D23" s="247">
        <v>50</v>
      </c>
      <c r="E23" s="914">
        <v>4</v>
      </c>
      <c r="F23" s="913">
        <f>D23*E23</f>
        <v>200</v>
      </c>
      <c r="G23" s="907">
        <f t="shared" si="0"/>
        <v>200</v>
      </c>
      <c r="H23" s="452"/>
      <c r="I23" s="452"/>
      <c r="J23" s="908">
        <f>SUM(G23:I23)</f>
        <v>200</v>
      </c>
    </row>
    <row r="24" spans="1:10" s="41" customFormat="1" ht="12.75" customHeight="1">
      <c r="A24" s="38" t="s">
        <v>956</v>
      </c>
      <c r="B24" s="39"/>
      <c r="C24" s="61"/>
      <c r="D24" s="69"/>
      <c r="E24" s="915"/>
      <c r="F24" s="916">
        <f>SUM(F20:F23)</f>
        <v>5700</v>
      </c>
      <c r="G24" s="907"/>
      <c r="H24" s="452"/>
      <c r="I24" s="452"/>
      <c r="J24" s="911">
        <f>SUM(J20:J23)</f>
        <v>5700</v>
      </c>
    </row>
    <row r="25" spans="1:10" s="27" customFormat="1" ht="12.75" customHeight="1">
      <c r="A25" s="36">
        <v>233</v>
      </c>
      <c r="B25" s="37" t="s">
        <v>960</v>
      </c>
      <c r="C25" s="60" t="s">
        <v>253</v>
      </c>
      <c r="D25" s="903">
        <v>40</v>
      </c>
      <c r="E25" s="907">
        <v>90</v>
      </c>
      <c r="F25" s="67">
        <f>D25*E25</f>
        <v>3600</v>
      </c>
      <c r="G25" s="907">
        <f t="shared" si="0"/>
        <v>3600</v>
      </c>
      <c r="H25" s="452"/>
      <c r="I25" s="452"/>
      <c r="J25" s="505">
        <f aca="true" t="shared" si="1" ref="J25:J54">SUM(G25:I25)</f>
        <v>3600</v>
      </c>
    </row>
    <row r="26" spans="1:10" s="27" customFormat="1" ht="12.75" customHeight="1">
      <c r="A26" s="36">
        <v>233</v>
      </c>
      <c r="B26" s="37" t="s">
        <v>960</v>
      </c>
      <c r="C26" s="60" t="s">
        <v>254</v>
      </c>
      <c r="D26" s="903">
        <v>40</v>
      </c>
      <c r="E26" s="907">
        <v>75</v>
      </c>
      <c r="F26" s="67">
        <f>D26*E26</f>
        <v>3000</v>
      </c>
      <c r="G26" s="907">
        <f t="shared" si="0"/>
        <v>3000</v>
      </c>
      <c r="H26" s="452"/>
      <c r="I26" s="452"/>
      <c r="J26" s="505">
        <f t="shared" si="1"/>
        <v>3000</v>
      </c>
    </row>
    <row r="27" spans="1:10" s="27" customFormat="1" ht="12.75" customHeight="1">
      <c r="A27" s="36">
        <v>233</v>
      </c>
      <c r="B27" s="32" t="s">
        <v>960</v>
      </c>
      <c r="C27" s="119" t="s">
        <v>255</v>
      </c>
      <c r="D27" s="903">
        <v>45</v>
      </c>
      <c r="E27" s="907">
        <v>65</v>
      </c>
      <c r="F27" s="67">
        <f>D27*E27</f>
        <v>2925</v>
      </c>
      <c r="G27" s="907">
        <f t="shared" si="0"/>
        <v>2925</v>
      </c>
      <c r="H27" s="452"/>
      <c r="I27" s="452"/>
      <c r="J27" s="505">
        <f t="shared" si="1"/>
        <v>2925</v>
      </c>
    </row>
    <row r="28" spans="1:10" s="27" customFormat="1" ht="12.75" customHeight="1">
      <c r="A28" s="36">
        <v>233</v>
      </c>
      <c r="B28" s="32" t="s">
        <v>960</v>
      </c>
      <c r="C28" s="119" t="s">
        <v>256</v>
      </c>
      <c r="D28" s="903">
        <v>45</v>
      </c>
      <c r="E28" s="907">
        <v>40</v>
      </c>
      <c r="F28" s="67">
        <f>D28*E28</f>
        <v>1800</v>
      </c>
      <c r="G28" s="907">
        <f t="shared" si="0"/>
        <v>1800</v>
      </c>
      <c r="H28" s="452"/>
      <c r="I28" s="452"/>
      <c r="J28" s="505">
        <f t="shared" si="1"/>
        <v>1800</v>
      </c>
    </row>
    <row r="29" spans="1:10" s="42" customFormat="1" ht="12.75" customHeight="1">
      <c r="A29" s="38" t="s">
        <v>257</v>
      </c>
      <c r="B29" s="39"/>
      <c r="C29" s="61"/>
      <c r="D29" s="903"/>
      <c r="E29" s="907"/>
      <c r="F29" s="68">
        <f>SUM(F25:F28)</f>
        <v>11325</v>
      </c>
      <c r="G29" s="907"/>
      <c r="H29" s="452"/>
      <c r="I29" s="452"/>
      <c r="J29" s="173">
        <f>SUM(J25:J28)</f>
        <v>11325</v>
      </c>
    </row>
    <row r="30" spans="1:10" s="27" customFormat="1" ht="12.75" customHeight="1">
      <c r="A30" s="36">
        <v>256</v>
      </c>
      <c r="B30" s="37" t="s">
        <v>954</v>
      </c>
      <c r="C30" s="60" t="s">
        <v>962</v>
      </c>
      <c r="D30" s="903">
        <v>2750</v>
      </c>
      <c r="E30" s="907">
        <v>3.75</v>
      </c>
      <c r="F30" s="67">
        <f>D30*E30</f>
        <v>10312.5</v>
      </c>
      <c r="G30" s="907">
        <f t="shared" si="0"/>
        <v>10312.5</v>
      </c>
      <c r="H30" s="452"/>
      <c r="I30" s="452"/>
      <c r="J30" s="505">
        <f t="shared" si="1"/>
        <v>10312.5</v>
      </c>
    </row>
    <row r="31" spans="1:10" s="43" customFormat="1" ht="12.75" customHeight="1">
      <c r="A31" s="36">
        <v>256</v>
      </c>
      <c r="B31" s="30" t="s">
        <v>954</v>
      </c>
      <c r="C31" s="60" t="s">
        <v>952</v>
      </c>
      <c r="D31" s="903">
        <v>6</v>
      </c>
      <c r="E31" s="907">
        <v>150</v>
      </c>
      <c r="F31" s="67">
        <f>D31*E31</f>
        <v>900</v>
      </c>
      <c r="G31" s="907">
        <f t="shared" si="0"/>
        <v>900</v>
      </c>
      <c r="H31" s="452"/>
      <c r="I31" s="452"/>
      <c r="J31" s="505">
        <f t="shared" si="1"/>
        <v>900</v>
      </c>
    </row>
    <row r="32" spans="1:10" s="44" customFormat="1" ht="12.75" customHeight="1">
      <c r="A32" s="38" t="s">
        <v>957</v>
      </c>
      <c r="B32" s="39"/>
      <c r="C32" s="61"/>
      <c r="D32" s="903"/>
      <c r="E32" s="907"/>
      <c r="F32" s="68">
        <f>SUM(F30:F31)</f>
        <v>11212.5</v>
      </c>
      <c r="G32" s="907"/>
      <c r="H32" s="452"/>
      <c r="I32" s="452"/>
      <c r="J32" s="173">
        <f>SUM(J30:J31)</f>
        <v>11212.5</v>
      </c>
    </row>
    <row r="33" spans="1:10" s="27" customFormat="1" ht="12.75" customHeight="1">
      <c r="A33" s="35">
        <v>292</v>
      </c>
      <c r="B33" s="37" t="s">
        <v>937</v>
      </c>
      <c r="C33" s="21" t="s">
        <v>983</v>
      </c>
      <c r="D33" s="903">
        <v>5</v>
      </c>
      <c r="E33" s="907">
        <v>62</v>
      </c>
      <c r="F33" s="67">
        <f aca="true" t="shared" si="2" ref="F33:F61">D33*E33</f>
        <v>310</v>
      </c>
      <c r="G33" s="907">
        <f t="shared" si="0"/>
        <v>310</v>
      </c>
      <c r="H33" s="452"/>
      <c r="I33" s="452"/>
      <c r="J33" s="505">
        <f t="shared" si="1"/>
        <v>310</v>
      </c>
    </row>
    <row r="34" spans="1:10" s="27" customFormat="1" ht="12.75" customHeight="1">
      <c r="A34" s="35">
        <v>292</v>
      </c>
      <c r="B34" s="37" t="s">
        <v>937</v>
      </c>
      <c r="C34" s="21" t="s">
        <v>262</v>
      </c>
      <c r="D34" s="903">
        <v>25</v>
      </c>
      <c r="E34" s="907">
        <v>1.2</v>
      </c>
      <c r="F34" s="67">
        <f t="shared" si="2"/>
        <v>30</v>
      </c>
      <c r="G34" s="907">
        <f t="shared" si="0"/>
        <v>30</v>
      </c>
      <c r="H34" s="452"/>
      <c r="I34" s="452"/>
      <c r="J34" s="505">
        <f t="shared" si="1"/>
        <v>30</v>
      </c>
    </row>
    <row r="35" spans="1:10" s="27" customFormat="1" ht="27" customHeight="1">
      <c r="A35" s="35">
        <v>292</v>
      </c>
      <c r="B35" s="37" t="s">
        <v>937</v>
      </c>
      <c r="C35" s="21" t="s">
        <v>264</v>
      </c>
      <c r="D35" s="903">
        <v>5</v>
      </c>
      <c r="E35" s="907">
        <v>5</v>
      </c>
      <c r="F35" s="67">
        <f t="shared" si="2"/>
        <v>25</v>
      </c>
      <c r="G35" s="907">
        <f t="shared" si="0"/>
        <v>25</v>
      </c>
      <c r="H35" s="452"/>
      <c r="I35" s="452"/>
      <c r="J35" s="505">
        <f t="shared" si="1"/>
        <v>25</v>
      </c>
    </row>
    <row r="36" spans="1:10" s="27" customFormat="1" ht="12.75" customHeight="1">
      <c r="A36" s="35">
        <v>292</v>
      </c>
      <c r="B36" s="24" t="s">
        <v>159</v>
      </c>
      <c r="C36" s="21" t="s">
        <v>270</v>
      </c>
      <c r="D36" s="903">
        <v>20</v>
      </c>
      <c r="E36" s="907">
        <v>2.5</v>
      </c>
      <c r="F36" s="67">
        <f t="shared" si="2"/>
        <v>50</v>
      </c>
      <c r="G36" s="907">
        <f t="shared" si="0"/>
        <v>50</v>
      </c>
      <c r="H36" s="452"/>
      <c r="I36" s="452"/>
      <c r="J36" s="505">
        <f t="shared" si="1"/>
        <v>50</v>
      </c>
    </row>
    <row r="37" spans="1:10" s="27" customFormat="1" ht="12.75" customHeight="1">
      <c r="A37" s="35">
        <v>292</v>
      </c>
      <c r="B37" s="24" t="s">
        <v>159</v>
      </c>
      <c r="C37" s="21" t="s">
        <v>271</v>
      </c>
      <c r="D37" s="903">
        <v>20</v>
      </c>
      <c r="E37" s="907">
        <v>3.5</v>
      </c>
      <c r="F37" s="67">
        <f t="shared" si="2"/>
        <v>70</v>
      </c>
      <c r="G37" s="907">
        <f t="shared" si="0"/>
        <v>70</v>
      </c>
      <c r="H37" s="452"/>
      <c r="I37" s="452"/>
      <c r="J37" s="505">
        <f t="shared" si="1"/>
        <v>70</v>
      </c>
    </row>
    <row r="38" spans="1:10" s="27" customFormat="1" ht="22.5" customHeight="1">
      <c r="A38" s="35">
        <v>292</v>
      </c>
      <c r="B38" s="24" t="s">
        <v>196</v>
      </c>
      <c r="C38" s="21" t="s">
        <v>273</v>
      </c>
      <c r="D38" s="903">
        <v>5</v>
      </c>
      <c r="E38" s="907">
        <v>10</v>
      </c>
      <c r="F38" s="67">
        <f t="shared" si="2"/>
        <v>50</v>
      </c>
      <c r="G38" s="907">
        <f t="shared" si="0"/>
        <v>50</v>
      </c>
      <c r="H38" s="452"/>
      <c r="I38" s="452"/>
      <c r="J38" s="505">
        <f t="shared" si="1"/>
        <v>50</v>
      </c>
    </row>
    <row r="39" spans="1:10" s="27" customFormat="1" ht="21" customHeight="1">
      <c r="A39" s="35">
        <v>292</v>
      </c>
      <c r="B39" s="37" t="s">
        <v>937</v>
      </c>
      <c r="C39" s="21" t="s">
        <v>1049</v>
      </c>
      <c r="D39" s="903">
        <v>100</v>
      </c>
      <c r="E39" s="907">
        <v>18</v>
      </c>
      <c r="F39" s="67">
        <f t="shared" si="2"/>
        <v>1800</v>
      </c>
      <c r="G39" s="907">
        <f t="shared" si="0"/>
        <v>1800</v>
      </c>
      <c r="H39" s="452"/>
      <c r="I39" s="452"/>
      <c r="J39" s="505">
        <f t="shared" si="1"/>
        <v>1800</v>
      </c>
    </row>
    <row r="40" spans="1:10" s="27" customFormat="1" ht="15.75" customHeight="1">
      <c r="A40" s="35">
        <v>292</v>
      </c>
      <c r="B40" s="24" t="s">
        <v>274</v>
      </c>
      <c r="C40" s="21" t="s">
        <v>1050</v>
      </c>
      <c r="D40" s="903">
        <v>5</v>
      </c>
      <c r="E40" s="907">
        <v>35</v>
      </c>
      <c r="F40" s="67">
        <f t="shared" si="2"/>
        <v>175</v>
      </c>
      <c r="G40" s="907">
        <f t="shared" si="0"/>
        <v>175</v>
      </c>
      <c r="H40" s="452"/>
      <c r="I40" s="452"/>
      <c r="J40" s="505">
        <f t="shared" si="1"/>
        <v>175</v>
      </c>
    </row>
    <row r="41" spans="1:10" s="27" customFormat="1" ht="15.75" customHeight="1">
      <c r="A41" s="35">
        <v>292</v>
      </c>
      <c r="B41" s="24" t="s">
        <v>274</v>
      </c>
      <c r="C41" s="21" t="s">
        <v>1051</v>
      </c>
      <c r="D41" s="903">
        <v>5</v>
      </c>
      <c r="E41" s="907">
        <v>35</v>
      </c>
      <c r="F41" s="67">
        <f t="shared" si="2"/>
        <v>175</v>
      </c>
      <c r="G41" s="907">
        <f t="shared" si="0"/>
        <v>175</v>
      </c>
      <c r="H41" s="452"/>
      <c r="I41" s="452"/>
      <c r="J41" s="505">
        <f t="shared" si="1"/>
        <v>175</v>
      </c>
    </row>
    <row r="42" spans="1:10" s="27" customFormat="1" ht="15" customHeight="1">
      <c r="A42" s="35">
        <v>292</v>
      </c>
      <c r="B42" s="24" t="s">
        <v>274</v>
      </c>
      <c r="C42" s="21" t="s">
        <v>78</v>
      </c>
      <c r="D42" s="903">
        <v>5</v>
      </c>
      <c r="E42" s="907">
        <v>35</v>
      </c>
      <c r="F42" s="67">
        <f t="shared" si="2"/>
        <v>175</v>
      </c>
      <c r="G42" s="907">
        <f t="shared" si="0"/>
        <v>175</v>
      </c>
      <c r="H42" s="452"/>
      <c r="I42" s="452"/>
      <c r="J42" s="505">
        <f t="shared" si="1"/>
        <v>175</v>
      </c>
    </row>
    <row r="43" spans="1:10" s="27" customFormat="1" ht="12.75" customHeight="1">
      <c r="A43" s="35">
        <v>292</v>
      </c>
      <c r="B43" s="24" t="s">
        <v>276</v>
      </c>
      <c r="C43" s="21" t="s">
        <v>986</v>
      </c>
      <c r="D43" s="903">
        <v>10</v>
      </c>
      <c r="E43" s="907">
        <v>2.5</v>
      </c>
      <c r="F43" s="67">
        <f t="shared" si="2"/>
        <v>25</v>
      </c>
      <c r="G43" s="907">
        <f t="shared" si="0"/>
        <v>25</v>
      </c>
      <c r="H43" s="452"/>
      <c r="I43" s="452"/>
      <c r="J43" s="505">
        <f t="shared" si="1"/>
        <v>25</v>
      </c>
    </row>
    <row r="44" spans="1:10" s="27" customFormat="1" ht="12.75" customHeight="1">
      <c r="A44" s="35">
        <v>292</v>
      </c>
      <c r="B44" s="24" t="s">
        <v>276</v>
      </c>
      <c r="C44" s="21" t="s">
        <v>987</v>
      </c>
      <c r="D44" s="903">
        <v>10</v>
      </c>
      <c r="E44" s="907">
        <v>2.95</v>
      </c>
      <c r="F44" s="67">
        <f t="shared" si="2"/>
        <v>29.5</v>
      </c>
      <c r="G44" s="907">
        <f t="shared" si="0"/>
        <v>29.5</v>
      </c>
      <c r="H44" s="452"/>
      <c r="I44" s="452"/>
      <c r="J44" s="505">
        <f t="shared" si="1"/>
        <v>29.5</v>
      </c>
    </row>
    <row r="45" spans="1:10" s="27" customFormat="1" ht="12.75" customHeight="1">
      <c r="A45" s="35">
        <v>292</v>
      </c>
      <c r="B45" s="24" t="s">
        <v>276</v>
      </c>
      <c r="C45" s="21" t="s">
        <v>989</v>
      </c>
      <c r="D45" s="903">
        <v>25</v>
      </c>
      <c r="E45" s="907">
        <v>3.2</v>
      </c>
      <c r="F45" s="67">
        <f t="shared" si="2"/>
        <v>80</v>
      </c>
      <c r="G45" s="907">
        <f t="shared" si="0"/>
        <v>80</v>
      </c>
      <c r="H45" s="452"/>
      <c r="I45" s="452"/>
      <c r="J45" s="505">
        <f t="shared" si="1"/>
        <v>80</v>
      </c>
    </row>
    <row r="46" spans="1:10" s="27" customFormat="1" ht="12.75" customHeight="1">
      <c r="A46" s="35">
        <v>292</v>
      </c>
      <c r="B46" s="24" t="s">
        <v>276</v>
      </c>
      <c r="C46" s="21" t="s">
        <v>991</v>
      </c>
      <c r="D46" s="903">
        <v>25</v>
      </c>
      <c r="E46" s="907">
        <v>2.75</v>
      </c>
      <c r="F46" s="67">
        <f t="shared" si="2"/>
        <v>68.75</v>
      </c>
      <c r="G46" s="907">
        <f t="shared" si="0"/>
        <v>68.75</v>
      </c>
      <c r="H46" s="452"/>
      <c r="I46" s="452"/>
      <c r="J46" s="505">
        <f t="shared" si="1"/>
        <v>68.75</v>
      </c>
    </row>
    <row r="47" spans="1:10" s="27" customFormat="1" ht="20.25" customHeight="1">
      <c r="A47" s="35">
        <v>292</v>
      </c>
      <c r="B47" s="37" t="s">
        <v>937</v>
      </c>
      <c r="C47" s="21" t="s">
        <v>279</v>
      </c>
      <c r="D47" s="903">
        <v>50</v>
      </c>
      <c r="E47" s="907">
        <v>3.25</v>
      </c>
      <c r="F47" s="67">
        <f t="shared" si="2"/>
        <v>162.5</v>
      </c>
      <c r="G47" s="907">
        <f t="shared" si="0"/>
        <v>162.5</v>
      </c>
      <c r="H47" s="452"/>
      <c r="I47" s="452"/>
      <c r="J47" s="505">
        <f t="shared" si="1"/>
        <v>162.5</v>
      </c>
    </row>
    <row r="48" spans="1:10" s="27" customFormat="1" ht="24.75" customHeight="1">
      <c r="A48" s="35">
        <v>292</v>
      </c>
      <c r="B48" s="37" t="s">
        <v>937</v>
      </c>
      <c r="C48" s="21" t="s">
        <v>654</v>
      </c>
      <c r="D48" s="903">
        <v>25</v>
      </c>
      <c r="E48" s="907">
        <v>1.55</v>
      </c>
      <c r="F48" s="67">
        <f t="shared" si="2"/>
        <v>38.75</v>
      </c>
      <c r="G48" s="907">
        <f aca="true" t="shared" si="3" ref="G48:G65">F48</f>
        <v>38.75</v>
      </c>
      <c r="H48" s="452"/>
      <c r="I48" s="452"/>
      <c r="J48" s="505">
        <f t="shared" si="1"/>
        <v>38.75</v>
      </c>
    </row>
    <row r="49" spans="1:10" s="27" customFormat="1" ht="24.75" customHeight="1">
      <c r="A49" s="35">
        <v>292</v>
      </c>
      <c r="B49" s="37" t="s">
        <v>937</v>
      </c>
      <c r="C49" s="21" t="s">
        <v>284</v>
      </c>
      <c r="D49" s="903">
        <v>20</v>
      </c>
      <c r="E49" s="907">
        <v>1.75</v>
      </c>
      <c r="F49" s="67">
        <f t="shared" si="2"/>
        <v>35</v>
      </c>
      <c r="G49" s="907">
        <f t="shared" si="3"/>
        <v>35</v>
      </c>
      <c r="H49" s="452"/>
      <c r="I49" s="452"/>
      <c r="J49" s="505">
        <f t="shared" si="1"/>
        <v>35</v>
      </c>
    </row>
    <row r="50" spans="1:10" s="27" customFormat="1" ht="12.75" customHeight="1">
      <c r="A50" s="35">
        <v>292</v>
      </c>
      <c r="B50" s="37" t="s">
        <v>937</v>
      </c>
      <c r="C50" s="21" t="s">
        <v>80</v>
      </c>
      <c r="D50" s="903">
        <v>24</v>
      </c>
      <c r="E50" s="907">
        <v>4</v>
      </c>
      <c r="F50" s="67">
        <f t="shared" si="2"/>
        <v>96</v>
      </c>
      <c r="G50" s="907">
        <f t="shared" si="3"/>
        <v>96</v>
      </c>
      <c r="H50" s="452"/>
      <c r="I50" s="452"/>
      <c r="J50" s="505">
        <f t="shared" si="1"/>
        <v>96</v>
      </c>
    </row>
    <row r="51" spans="1:10" s="27" customFormat="1" ht="12.75" customHeight="1">
      <c r="A51" s="35">
        <v>292</v>
      </c>
      <c r="B51" s="24" t="s">
        <v>285</v>
      </c>
      <c r="C51" s="21" t="s">
        <v>994</v>
      </c>
      <c r="D51" s="903">
        <v>30</v>
      </c>
      <c r="E51" s="907">
        <v>8.5</v>
      </c>
      <c r="F51" s="67">
        <f t="shared" si="2"/>
        <v>255</v>
      </c>
      <c r="G51" s="907">
        <f t="shared" si="3"/>
        <v>255</v>
      </c>
      <c r="H51" s="452"/>
      <c r="I51" s="452"/>
      <c r="J51" s="505">
        <f t="shared" si="1"/>
        <v>255</v>
      </c>
    </row>
    <row r="52" spans="1:10" s="27" customFormat="1" ht="24" customHeight="1">
      <c r="A52" s="35">
        <v>292</v>
      </c>
      <c r="B52" s="37" t="s">
        <v>937</v>
      </c>
      <c r="C52" s="21" t="s">
        <v>286</v>
      </c>
      <c r="D52" s="903">
        <v>75</v>
      </c>
      <c r="E52" s="907">
        <v>3.8</v>
      </c>
      <c r="F52" s="67">
        <f t="shared" si="2"/>
        <v>285</v>
      </c>
      <c r="G52" s="907">
        <f t="shared" si="3"/>
        <v>285</v>
      </c>
      <c r="H52" s="452"/>
      <c r="I52" s="452"/>
      <c r="J52" s="505">
        <f t="shared" si="1"/>
        <v>285</v>
      </c>
    </row>
    <row r="53" spans="1:10" s="27" customFormat="1" ht="12.75" customHeight="1">
      <c r="A53" s="35">
        <v>292</v>
      </c>
      <c r="B53" s="24" t="s">
        <v>276</v>
      </c>
      <c r="C53" s="21" t="s">
        <v>998</v>
      </c>
      <c r="D53" s="903">
        <v>10</v>
      </c>
      <c r="E53" s="907">
        <v>1.75</v>
      </c>
      <c r="F53" s="67">
        <f t="shared" si="2"/>
        <v>17.5</v>
      </c>
      <c r="G53" s="907">
        <f t="shared" si="3"/>
        <v>17.5</v>
      </c>
      <c r="H53" s="452"/>
      <c r="I53" s="452"/>
      <c r="J53" s="505">
        <f t="shared" si="1"/>
        <v>17.5</v>
      </c>
    </row>
    <row r="54" spans="1:10" s="27" customFormat="1" ht="12.75" customHeight="1">
      <c r="A54" s="35">
        <v>292</v>
      </c>
      <c r="B54" s="37" t="s">
        <v>937</v>
      </c>
      <c r="C54" s="21" t="s">
        <v>999</v>
      </c>
      <c r="D54" s="903">
        <v>10</v>
      </c>
      <c r="E54" s="907">
        <v>2.5</v>
      </c>
      <c r="F54" s="67">
        <f t="shared" si="2"/>
        <v>25</v>
      </c>
      <c r="G54" s="907">
        <f t="shared" si="3"/>
        <v>25</v>
      </c>
      <c r="H54" s="452"/>
      <c r="I54" s="452"/>
      <c r="J54" s="505">
        <f t="shared" si="1"/>
        <v>25</v>
      </c>
    </row>
    <row r="55" spans="1:10" s="27" customFormat="1" ht="12.75" customHeight="1">
      <c r="A55" s="35">
        <v>292</v>
      </c>
      <c r="B55" s="24" t="s">
        <v>935</v>
      </c>
      <c r="C55" s="21" t="s">
        <v>172</v>
      </c>
      <c r="D55" s="903">
        <v>5</v>
      </c>
      <c r="E55" s="907">
        <v>3.5</v>
      </c>
      <c r="F55" s="67">
        <f t="shared" si="2"/>
        <v>17.5</v>
      </c>
      <c r="G55" s="907">
        <f t="shared" si="3"/>
        <v>17.5</v>
      </c>
      <c r="H55" s="452"/>
      <c r="I55" s="452"/>
      <c r="J55" s="505">
        <f aca="true" t="shared" si="4" ref="J55:J67">SUM(G55:I55)</f>
        <v>17.5</v>
      </c>
    </row>
    <row r="56" spans="1:10" s="27" customFormat="1" ht="16.5" customHeight="1">
      <c r="A56" s="35">
        <v>292</v>
      </c>
      <c r="B56" s="24" t="s">
        <v>285</v>
      </c>
      <c r="C56" s="21" t="s">
        <v>856</v>
      </c>
      <c r="D56" s="903">
        <v>5</v>
      </c>
      <c r="E56" s="907">
        <v>4.5</v>
      </c>
      <c r="F56" s="67">
        <f t="shared" si="2"/>
        <v>22.5</v>
      </c>
      <c r="G56" s="907">
        <f t="shared" si="3"/>
        <v>22.5</v>
      </c>
      <c r="H56" s="452"/>
      <c r="I56" s="452"/>
      <c r="J56" s="505">
        <f t="shared" si="4"/>
        <v>22.5</v>
      </c>
    </row>
    <row r="57" spans="1:10" s="27" customFormat="1" ht="23.25" customHeight="1">
      <c r="A57" s="35">
        <v>292</v>
      </c>
      <c r="B57" s="24" t="s">
        <v>173</v>
      </c>
      <c r="C57" s="21" t="s">
        <v>287</v>
      </c>
      <c r="D57" s="903">
        <v>5</v>
      </c>
      <c r="E57" s="907">
        <v>32</v>
      </c>
      <c r="F57" s="67">
        <f t="shared" si="2"/>
        <v>160</v>
      </c>
      <c r="G57" s="907">
        <f t="shared" si="3"/>
        <v>160</v>
      </c>
      <c r="H57" s="452"/>
      <c r="I57" s="452"/>
      <c r="J57" s="505">
        <f t="shared" si="4"/>
        <v>160</v>
      </c>
    </row>
    <row r="58" spans="1:10" s="27" customFormat="1" ht="22.5" customHeight="1">
      <c r="A58" s="35">
        <v>292</v>
      </c>
      <c r="B58" s="24" t="s">
        <v>173</v>
      </c>
      <c r="C58" s="21" t="s">
        <v>288</v>
      </c>
      <c r="D58" s="903">
        <v>5</v>
      </c>
      <c r="E58" s="907">
        <v>35</v>
      </c>
      <c r="F58" s="67">
        <f t="shared" si="2"/>
        <v>175</v>
      </c>
      <c r="G58" s="907">
        <f t="shared" si="3"/>
        <v>175</v>
      </c>
      <c r="H58" s="452"/>
      <c r="I58" s="452"/>
      <c r="J58" s="505">
        <f t="shared" si="4"/>
        <v>175</v>
      </c>
    </row>
    <row r="59" spans="1:10" s="27" customFormat="1" ht="12.75" customHeight="1">
      <c r="A59" s="35">
        <v>292</v>
      </c>
      <c r="B59" s="24" t="s">
        <v>159</v>
      </c>
      <c r="C59" s="21" t="s">
        <v>292</v>
      </c>
      <c r="D59" s="903">
        <v>5</v>
      </c>
      <c r="E59" s="907">
        <v>15</v>
      </c>
      <c r="F59" s="67">
        <f t="shared" si="2"/>
        <v>75</v>
      </c>
      <c r="G59" s="907">
        <f t="shared" si="3"/>
        <v>75</v>
      </c>
      <c r="H59" s="452"/>
      <c r="I59" s="452"/>
      <c r="J59" s="505">
        <f t="shared" si="4"/>
        <v>75</v>
      </c>
    </row>
    <row r="60" spans="1:10" s="27" customFormat="1" ht="12.75" customHeight="1">
      <c r="A60" s="35">
        <v>292</v>
      </c>
      <c r="B60" s="37" t="s">
        <v>937</v>
      </c>
      <c r="C60" s="21" t="s">
        <v>1005</v>
      </c>
      <c r="D60" s="903">
        <v>15</v>
      </c>
      <c r="E60" s="907">
        <v>2</v>
      </c>
      <c r="F60" s="67">
        <f t="shared" si="2"/>
        <v>30</v>
      </c>
      <c r="G60" s="907">
        <f t="shared" si="3"/>
        <v>30</v>
      </c>
      <c r="H60" s="452"/>
      <c r="I60" s="452"/>
      <c r="J60" s="505">
        <f t="shared" si="4"/>
        <v>30</v>
      </c>
    </row>
    <row r="61" spans="1:10" s="27" customFormat="1" ht="12.75" customHeight="1">
      <c r="A61" s="35">
        <v>292</v>
      </c>
      <c r="B61" s="37" t="s">
        <v>937</v>
      </c>
      <c r="C61" s="21" t="s">
        <v>1007</v>
      </c>
      <c r="D61" s="903">
        <v>15</v>
      </c>
      <c r="E61" s="907">
        <v>2.8</v>
      </c>
      <c r="F61" s="67">
        <f t="shared" si="2"/>
        <v>42</v>
      </c>
      <c r="G61" s="907">
        <f t="shared" si="3"/>
        <v>42</v>
      </c>
      <c r="H61" s="452"/>
      <c r="I61" s="452"/>
      <c r="J61" s="505">
        <f t="shared" si="4"/>
        <v>42</v>
      </c>
    </row>
    <row r="62" spans="1:10" s="44" customFormat="1" ht="12.75" customHeight="1">
      <c r="A62" s="33" t="s">
        <v>958</v>
      </c>
      <c r="B62" s="34"/>
      <c r="C62" s="62"/>
      <c r="D62" s="903"/>
      <c r="E62" s="907"/>
      <c r="F62" s="68">
        <f>SUM(F33:F61)</f>
        <v>4500</v>
      </c>
      <c r="G62" s="907"/>
      <c r="H62" s="452"/>
      <c r="I62" s="452"/>
      <c r="J62" s="508">
        <f>SUM(J33:J61)</f>
        <v>4500</v>
      </c>
    </row>
    <row r="63" spans="1:10" s="45" customFormat="1" ht="30" customHeight="1">
      <c r="A63" s="31">
        <v>296</v>
      </c>
      <c r="B63" s="37" t="s">
        <v>937</v>
      </c>
      <c r="C63" s="21" t="s">
        <v>1024</v>
      </c>
      <c r="D63" s="903">
        <v>6</v>
      </c>
      <c r="E63" s="907">
        <v>300</v>
      </c>
      <c r="F63" s="67">
        <f aca="true" t="shared" si="5" ref="F63:F68">D63*E63</f>
        <v>1800</v>
      </c>
      <c r="G63" s="907">
        <f t="shared" si="3"/>
        <v>1800</v>
      </c>
      <c r="H63" s="452"/>
      <c r="I63" s="452"/>
      <c r="J63" s="505">
        <f t="shared" si="4"/>
        <v>1800</v>
      </c>
    </row>
    <row r="64" spans="1:10" s="45" customFormat="1" ht="30" customHeight="1">
      <c r="A64" s="31">
        <v>296</v>
      </c>
      <c r="B64" s="37" t="s">
        <v>937</v>
      </c>
      <c r="C64" s="21" t="s">
        <v>655</v>
      </c>
      <c r="D64" s="903">
        <v>6</v>
      </c>
      <c r="E64" s="907">
        <v>75</v>
      </c>
      <c r="F64" s="67">
        <f t="shared" si="5"/>
        <v>450</v>
      </c>
      <c r="G64" s="907">
        <f t="shared" si="3"/>
        <v>450</v>
      </c>
      <c r="H64" s="452"/>
      <c r="I64" s="452"/>
      <c r="J64" s="505">
        <f t="shared" si="4"/>
        <v>450</v>
      </c>
    </row>
    <row r="65" spans="1:10" s="45" customFormat="1" ht="30" customHeight="1">
      <c r="A65" s="31">
        <v>296</v>
      </c>
      <c r="B65" s="37" t="s">
        <v>937</v>
      </c>
      <c r="C65" s="21" t="s">
        <v>656</v>
      </c>
      <c r="D65" s="903">
        <v>6</v>
      </c>
      <c r="E65" s="907">
        <v>85</v>
      </c>
      <c r="F65" s="67">
        <f t="shared" si="5"/>
        <v>510</v>
      </c>
      <c r="G65" s="907">
        <f t="shared" si="3"/>
        <v>510</v>
      </c>
      <c r="H65" s="452"/>
      <c r="I65" s="452"/>
      <c r="J65" s="505">
        <f t="shared" si="4"/>
        <v>510</v>
      </c>
    </row>
    <row r="66" spans="1:10" s="45" customFormat="1" ht="30" customHeight="1">
      <c r="A66" s="31">
        <v>296</v>
      </c>
      <c r="B66" s="37" t="s">
        <v>937</v>
      </c>
      <c r="C66" s="21" t="s">
        <v>1036</v>
      </c>
      <c r="D66" s="903">
        <v>6</v>
      </c>
      <c r="E66" s="907">
        <v>345</v>
      </c>
      <c r="F66" s="67">
        <f t="shared" si="5"/>
        <v>2070</v>
      </c>
      <c r="G66" s="907">
        <f>F66</f>
        <v>2070</v>
      </c>
      <c r="H66" s="452"/>
      <c r="I66" s="452"/>
      <c r="J66" s="505">
        <f t="shared" si="4"/>
        <v>2070</v>
      </c>
    </row>
    <row r="67" spans="1:10" s="45" customFormat="1" ht="30" customHeight="1">
      <c r="A67" s="31">
        <v>296</v>
      </c>
      <c r="B67" s="37" t="s">
        <v>937</v>
      </c>
      <c r="C67" s="21" t="s">
        <v>657</v>
      </c>
      <c r="D67" s="903">
        <v>6</v>
      </c>
      <c r="E67" s="907">
        <v>56.2</v>
      </c>
      <c r="F67" s="67">
        <f t="shared" si="5"/>
        <v>337.20000000000005</v>
      </c>
      <c r="G67" s="907">
        <f>F67</f>
        <v>337.20000000000005</v>
      </c>
      <c r="H67" s="452"/>
      <c r="I67" s="452"/>
      <c r="J67" s="505">
        <f t="shared" si="4"/>
        <v>337.20000000000005</v>
      </c>
    </row>
    <row r="68" spans="1:10" s="45" customFormat="1" ht="30" customHeight="1">
      <c r="A68" s="31">
        <v>296</v>
      </c>
      <c r="B68" s="37" t="s">
        <v>937</v>
      </c>
      <c r="C68" s="21" t="s">
        <v>1015</v>
      </c>
      <c r="D68" s="903">
        <v>12</v>
      </c>
      <c r="E68" s="907">
        <v>180</v>
      </c>
      <c r="F68" s="67">
        <f t="shared" si="5"/>
        <v>2160</v>
      </c>
      <c r="G68" s="907">
        <f>F68</f>
        <v>2160</v>
      </c>
      <c r="H68" s="452"/>
      <c r="I68" s="452"/>
      <c r="J68" s="505">
        <f>SUM(G68:I68)</f>
        <v>2160</v>
      </c>
    </row>
    <row r="69" spans="1:10" s="44" customFormat="1" ht="12.75" customHeight="1" thickBot="1">
      <c r="A69" s="46" t="s">
        <v>959</v>
      </c>
      <c r="B69" s="47"/>
      <c r="C69" s="141"/>
      <c r="D69" s="904"/>
      <c r="E69" s="917"/>
      <c r="F69" s="71">
        <f>SUM(F63:F68)</f>
        <v>7327.2</v>
      </c>
      <c r="G69" s="918"/>
      <c r="H69" s="461"/>
      <c r="I69" s="461"/>
      <c r="J69" s="509">
        <f>SUM(J63:J68)</f>
        <v>7327.2</v>
      </c>
    </row>
    <row r="70" spans="1:10" s="44" customFormat="1" ht="19.5" customHeight="1" thickBot="1">
      <c r="A70" s="48"/>
      <c r="B70" s="42"/>
      <c r="C70" s="65"/>
      <c r="D70" s="260"/>
      <c r="E70" s="366"/>
      <c r="F70" s="262"/>
      <c r="G70" s="360"/>
      <c r="H70" s="90"/>
      <c r="I70" s="90"/>
      <c r="J70" s="360"/>
    </row>
    <row r="71" spans="1:12" s="371" customFormat="1" ht="24.75" customHeight="1" thickBot="1">
      <c r="A71" s="1272" t="s">
        <v>136</v>
      </c>
      <c r="B71" s="1273"/>
      <c r="C71" s="1273"/>
      <c r="D71" s="1273"/>
      <c r="E71" s="1273"/>
      <c r="F71" s="159">
        <f>F69+F62+F32+F29+F24+F19</f>
        <v>41538.7</v>
      </c>
      <c r="G71" s="159">
        <f>SUM(G15:G69)</f>
        <v>41538.7</v>
      </c>
      <c r="H71" s="159">
        <f>SUM(H15:H69)</f>
        <v>0</v>
      </c>
      <c r="I71" s="159">
        <f>SUM(I15:I69)</f>
        <v>0</v>
      </c>
      <c r="J71" s="159">
        <f>J69+J62+J32+J29+J24+J19</f>
        <v>41538.7</v>
      </c>
      <c r="K71" s="421"/>
      <c r="L71" s="422"/>
    </row>
    <row r="72" spans="1:10" s="15" customFormat="1" ht="19.5" customHeight="1" thickBot="1">
      <c r="A72" s="93"/>
      <c r="B72" s="93"/>
      <c r="C72" s="93"/>
      <c r="D72" s="93"/>
      <c r="E72" s="93"/>
      <c r="F72" s="106"/>
      <c r="G72" s="346"/>
      <c r="H72" s="92"/>
      <c r="I72" s="92"/>
      <c r="J72" s="354"/>
    </row>
    <row r="73" spans="1:10" s="96" customFormat="1" ht="30.75" customHeight="1" thickBot="1">
      <c r="A73" s="861" t="s">
        <v>89</v>
      </c>
      <c r="B73" s="93"/>
      <c r="C73" s="93"/>
      <c r="D73" s="93"/>
      <c r="E73" s="93"/>
      <c r="F73" s="94"/>
      <c r="G73" s="346"/>
      <c r="H73" s="92"/>
      <c r="I73" s="92"/>
      <c r="J73" s="354"/>
    </row>
    <row r="74" spans="1:10" s="45" customFormat="1" ht="12.75" customHeight="1">
      <c r="A74" s="125">
        <v>311</v>
      </c>
      <c r="B74" s="151" t="s">
        <v>946</v>
      </c>
      <c r="C74" s="152" t="s">
        <v>127</v>
      </c>
      <c r="D74" s="462">
        <v>12</v>
      </c>
      <c r="E74" s="503">
        <v>750</v>
      </c>
      <c r="F74" s="120">
        <f>D74*E74</f>
        <v>9000</v>
      </c>
      <c r="G74" s="450">
        <f>F74</f>
        <v>9000</v>
      </c>
      <c r="H74" s="450"/>
      <c r="I74" s="561"/>
      <c r="J74" s="919">
        <f>SUM(G74:I74)</f>
        <v>9000</v>
      </c>
    </row>
    <row r="75" spans="1:10" s="45" customFormat="1" ht="12.75" customHeight="1">
      <c r="A75" s="406" t="s">
        <v>128</v>
      </c>
      <c r="B75" s="309"/>
      <c r="C75" s="150"/>
      <c r="D75" s="463"/>
      <c r="E75" s="519"/>
      <c r="F75" s="75">
        <f>SUM(F74:F74)</f>
        <v>9000</v>
      </c>
      <c r="G75" s="452"/>
      <c r="H75" s="452"/>
      <c r="I75" s="563"/>
      <c r="J75" s="920">
        <f>SUM(J74:J74)</f>
        <v>9000</v>
      </c>
    </row>
    <row r="76" spans="1:10" s="45" customFormat="1" ht="12.75" customHeight="1">
      <c r="A76" s="31">
        <v>312</v>
      </c>
      <c r="B76" s="32" t="s">
        <v>946</v>
      </c>
      <c r="C76" s="128" t="s">
        <v>108</v>
      </c>
      <c r="D76" s="441">
        <v>12</v>
      </c>
      <c r="E76" s="237">
        <v>150</v>
      </c>
      <c r="F76" s="67">
        <f>D76*E76</f>
        <v>1800</v>
      </c>
      <c r="G76" s="452">
        <f aca="true" t="shared" si="6" ref="G76:G102">F76</f>
        <v>1800</v>
      </c>
      <c r="H76" s="452"/>
      <c r="I76" s="563"/>
      <c r="J76" s="921">
        <f aca="true" t="shared" si="7" ref="J76:J102">SUM(G76:I76)</f>
        <v>1800</v>
      </c>
    </row>
    <row r="77" spans="1:10" s="45" customFormat="1" ht="12.75" customHeight="1">
      <c r="A77" s="145" t="s">
        <v>130</v>
      </c>
      <c r="B77" s="146"/>
      <c r="C77" s="147"/>
      <c r="D77" s="464"/>
      <c r="E77" s="522"/>
      <c r="F77" s="75">
        <f>SUM(F76:F76)</f>
        <v>1800</v>
      </c>
      <c r="G77" s="452"/>
      <c r="H77" s="452"/>
      <c r="I77" s="563"/>
      <c r="J77" s="920">
        <f>SUM(J76:J76)</f>
        <v>1800</v>
      </c>
    </row>
    <row r="78" spans="1:13" s="45" customFormat="1" ht="12.75" customHeight="1">
      <c r="A78" s="28">
        <v>313</v>
      </c>
      <c r="B78" s="29" t="s">
        <v>946</v>
      </c>
      <c r="C78" s="57" t="s">
        <v>131</v>
      </c>
      <c r="D78" s="66">
        <v>12</v>
      </c>
      <c r="E78" s="456">
        <v>180</v>
      </c>
      <c r="F78" s="67">
        <f>D78*E78</f>
        <v>2160</v>
      </c>
      <c r="G78" s="452">
        <f t="shared" si="6"/>
        <v>2160</v>
      </c>
      <c r="H78" s="452"/>
      <c r="I78" s="563"/>
      <c r="J78" s="921">
        <f t="shared" si="7"/>
        <v>2160</v>
      </c>
      <c r="M78" s="319">
        <f>56.35/E78</f>
        <v>0.3130555555555556</v>
      </c>
    </row>
    <row r="79" spans="1:10" s="45" customFormat="1" ht="12.75" customHeight="1">
      <c r="A79" s="148" t="s">
        <v>132</v>
      </c>
      <c r="B79" s="149"/>
      <c r="C79" s="150"/>
      <c r="D79" s="463"/>
      <c r="E79" s="719"/>
      <c r="F79" s="75">
        <f>SUM(F78:F78)</f>
        <v>2160</v>
      </c>
      <c r="G79" s="452"/>
      <c r="H79" s="452"/>
      <c r="I79" s="563"/>
      <c r="J79" s="920">
        <f>SUM(J78:J78)</f>
        <v>2160</v>
      </c>
    </row>
    <row r="80" spans="1:10" s="45" customFormat="1" ht="12.75" customHeight="1">
      <c r="A80" s="36">
        <v>314</v>
      </c>
      <c r="B80" s="37" t="s">
        <v>946</v>
      </c>
      <c r="C80" s="60" t="s">
        <v>1048</v>
      </c>
      <c r="D80" s="66">
        <v>12</v>
      </c>
      <c r="E80" s="224">
        <f>55*15</f>
        <v>825</v>
      </c>
      <c r="F80" s="67">
        <f>D80*E80</f>
        <v>9900</v>
      </c>
      <c r="G80" s="452">
        <f t="shared" si="6"/>
        <v>9900</v>
      </c>
      <c r="H80" s="452"/>
      <c r="I80" s="563"/>
      <c r="J80" s="921">
        <f t="shared" si="7"/>
        <v>9900</v>
      </c>
    </row>
    <row r="81" spans="1:10" s="44" customFormat="1" ht="12.75" customHeight="1">
      <c r="A81" s="38" t="s">
        <v>940</v>
      </c>
      <c r="B81" s="39"/>
      <c r="C81" s="61"/>
      <c r="D81" s="69"/>
      <c r="E81" s="456"/>
      <c r="F81" s="68">
        <f>SUM(F80:F80)</f>
        <v>9900</v>
      </c>
      <c r="G81" s="452"/>
      <c r="H81" s="452"/>
      <c r="I81" s="563"/>
      <c r="J81" s="920">
        <f>SUM(J80:J80)</f>
        <v>9900</v>
      </c>
    </row>
    <row r="82" spans="1:10" s="45" customFormat="1" ht="12.75" customHeight="1">
      <c r="A82" s="28">
        <v>315</v>
      </c>
      <c r="B82" s="30" t="s">
        <v>946</v>
      </c>
      <c r="C82" s="60" t="s">
        <v>967</v>
      </c>
      <c r="D82" s="66">
        <v>12</v>
      </c>
      <c r="E82" s="456">
        <v>650</v>
      </c>
      <c r="F82" s="67">
        <f>D82*E82</f>
        <v>7800</v>
      </c>
      <c r="G82" s="452">
        <f t="shared" si="6"/>
        <v>7800</v>
      </c>
      <c r="H82" s="452"/>
      <c r="I82" s="563"/>
      <c r="J82" s="921">
        <f t="shared" si="7"/>
        <v>7800</v>
      </c>
    </row>
    <row r="83" spans="1:10" s="44" customFormat="1" ht="12.75" customHeight="1">
      <c r="A83" s="38" t="s">
        <v>941</v>
      </c>
      <c r="B83" s="39"/>
      <c r="C83" s="61"/>
      <c r="D83" s="69"/>
      <c r="E83" s="524"/>
      <c r="F83" s="75">
        <f>SUM(F82:F82)</f>
        <v>7800</v>
      </c>
      <c r="G83" s="452"/>
      <c r="H83" s="452"/>
      <c r="I83" s="563"/>
      <c r="J83" s="920">
        <f>SUM(J82:J82)</f>
        <v>7800</v>
      </c>
    </row>
    <row r="84" spans="1:10" s="45" customFormat="1" ht="12.75" customHeight="1">
      <c r="A84" s="28">
        <v>333</v>
      </c>
      <c r="B84" s="30" t="s">
        <v>937</v>
      </c>
      <c r="C84" s="57" t="s">
        <v>315</v>
      </c>
      <c r="D84" s="66">
        <v>6</v>
      </c>
      <c r="E84" s="224">
        <v>500</v>
      </c>
      <c r="F84" s="67">
        <f>D84*E84</f>
        <v>3000</v>
      </c>
      <c r="G84" s="452">
        <f t="shared" si="6"/>
        <v>3000</v>
      </c>
      <c r="H84" s="452"/>
      <c r="I84" s="563"/>
      <c r="J84" s="921">
        <f t="shared" si="7"/>
        <v>3000</v>
      </c>
    </row>
    <row r="85" spans="1:10" s="45" customFormat="1" ht="12.75" customHeight="1">
      <c r="A85" s="28">
        <v>333</v>
      </c>
      <c r="B85" s="30" t="s">
        <v>937</v>
      </c>
      <c r="C85" s="57" t="s">
        <v>209</v>
      </c>
      <c r="D85" s="66">
        <v>6</v>
      </c>
      <c r="E85" s="224">
        <v>1200</v>
      </c>
      <c r="F85" s="67">
        <f>D85*E85</f>
        <v>7200</v>
      </c>
      <c r="G85" s="452">
        <f t="shared" si="6"/>
        <v>7200</v>
      </c>
      <c r="H85" s="452"/>
      <c r="I85" s="563"/>
      <c r="J85" s="921">
        <f t="shared" si="7"/>
        <v>7200</v>
      </c>
    </row>
    <row r="86" spans="1:10" s="44" customFormat="1" ht="12.75" customHeight="1">
      <c r="A86" s="38" t="s">
        <v>210</v>
      </c>
      <c r="B86" s="39"/>
      <c r="C86" s="61"/>
      <c r="D86" s="69"/>
      <c r="E86" s="524"/>
      <c r="F86" s="68">
        <f>SUM(F84:F85)</f>
        <v>10200</v>
      </c>
      <c r="G86" s="452"/>
      <c r="H86" s="452"/>
      <c r="I86" s="563"/>
      <c r="J86" s="920">
        <f>SUM(J84:J85)</f>
        <v>10200</v>
      </c>
    </row>
    <row r="87" spans="1:10" s="45" customFormat="1" ht="12.75" customHeight="1">
      <c r="A87" s="28">
        <v>335</v>
      </c>
      <c r="B87" s="32" t="s">
        <v>949</v>
      </c>
      <c r="C87" s="57" t="s">
        <v>917</v>
      </c>
      <c r="D87" s="66">
        <v>24</v>
      </c>
      <c r="E87" s="224">
        <v>30</v>
      </c>
      <c r="F87" s="67">
        <f>D87*E87</f>
        <v>720</v>
      </c>
      <c r="G87" s="452">
        <f t="shared" si="6"/>
        <v>720</v>
      </c>
      <c r="H87" s="452"/>
      <c r="I87" s="563"/>
      <c r="J87" s="921">
        <f t="shared" si="7"/>
        <v>720</v>
      </c>
    </row>
    <row r="88" spans="1:10" s="45" customFormat="1" ht="12.75" customHeight="1">
      <c r="A88" s="28">
        <v>335</v>
      </c>
      <c r="B88" s="30" t="s">
        <v>946</v>
      </c>
      <c r="C88" s="60" t="s">
        <v>212</v>
      </c>
      <c r="D88" s="243">
        <v>12</v>
      </c>
      <c r="E88" s="224">
        <v>1000</v>
      </c>
      <c r="F88" s="67">
        <f>D88*E88</f>
        <v>12000</v>
      </c>
      <c r="G88" s="452">
        <f t="shared" si="6"/>
        <v>12000</v>
      </c>
      <c r="H88" s="452"/>
      <c r="I88" s="563"/>
      <c r="J88" s="921">
        <f t="shared" si="7"/>
        <v>12000</v>
      </c>
    </row>
    <row r="89" spans="1:10" s="44" customFormat="1" ht="12.75" customHeight="1">
      <c r="A89" s="38" t="s">
        <v>213</v>
      </c>
      <c r="B89" s="39"/>
      <c r="C89" s="61"/>
      <c r="D89" s="69"/>
      <c r="E89" s="454"/>
      <c r="F89" s="68">
        <f>SUM(F87:F88)</f>
        <v>12720</v>
      </c>
      <c r="G89" s="452"/>
      <c r="H89" s="473"/>
      <c r="I89" s="473"/>
      <c r="J89" s="920">
        <f>SUM(J87:J88)</f>
        <v>12720</v>
      </c>
    </row>
    <row r="90" spans="1:10" s="45" customFormat="1" ht="12.75" customHeight="1">
      <c r="A90" s="35">
        <v>345</v>
      </c>
      <c r="B90" s="30" t="s">
        <v>949</v>
      </c>
      <c r="C90" s="59" t="s">
        <v>979</v>
      </c>
      <c r="D90" s="66">
        <v>12</v>
      </c>
      <c r="E90" s="224">
        <v>1500</v>
      </c>
      <c r="F90" s="81">
        <f>D90*E90</f>
        <v>18000</v>
      </c>
      <c r="G90" s="452">
        <f t="shared" si="6"/>
        <v>18000</v>
      </c>
      <c r="H90" s="452"/>
      <c r="I90" s="563"/>
      <c r="J90" s="921">
        <f t="shared" si="7"/>
        <v>18000</v>
      </c>
    </row>
    <row r="91" spans="1:10" s="44" customFormat="1" ht="12.75" customHeight="1">
      <c r="A91" s="38" t="s">
        <v>950</v>
      </c>
      <c r="B91" s="39"/>
      <c r="C91" s="61"/>
      <c r="D91" s="69"/>
      <c r="E91" s="454"/>
      <c r="F91" s="68">
        <f>SUM(F90:F90)</f>
        <v>18000</v>
      </c>
      <c r="G91" s="452"/>
      <c r="H91" s="473"/>
      <c r="I91" s="473"/>
      <c r="J91" s="920">
        <f>SUM(J90:J90)</f>
        <v>18000</v>
      </c>
    </row>
    <row r="92" spans="1:10" s="45" customFormat="1" ht="12.75" customHeight="1">
      <c r="A92" s="28">
        <v>349</v>
      </c>
      <c r="B92" s="30" t="s">
        <v>949</v>
      </c>
      <c r="C92" s="57" t="s">
        <v>966</v>
      </c>
      <c r="D92" s="66">
        <v>12</v>
      </c>
      <c r="E92" s="224">
        <v>1500</v>
      </c>
      <c r="F92" s="67">
        <f>D92*E92</f>
        <v>18000</v>
      </c>
      <c r="G92" s="452">
        <f t="shared" si="6"/>
        <v>18000</v>
      </c>
      <c r="H92" s="452"/>
      <c r="I92" s="563"/>
      <c r="J92" s="921">
        <f t="shared" si="7"/>
        <v>18000</v>
      </c>
    </row>
    <row r="93" spans="1:10" s="44" customFormat="1" ht="12.75" customHeight="1">
      <c r="A93" s="38" t="s">
        <v>963</v>
      </c>
      <c r="B93" s="39"/>
      <c r="C93" s="61"/>
      <c r="D93" s="69"/>
      <c r="E93" s="454"/>
      <c r="F93" s="68">
        <f>SUM(F92:F92)</f>
        <v>18000</v>
      </c>
      <c r="G93" s="452"/>
      <c r="H93" s="473"/>
      <c r="I93" s="473"/>
      <c r="J93" s="920">
        <f>SUM(J92:J92)</f>
        <v>18000</v>
      </c>
    </row>
    <row r="94" spans="1:10" s="82" customFormat="1" ht="12.75" customHeight="1">
      <c r="A94" s="36">
        <v>352</v>
      </c>
      <c r="B94" s="37" t="s">
        <v>946</v>
      </c>
      <c r="C94" s="60" t="s">
        <v>921</v>
      </c>
      <c r="D94" s="243">
        <v>12</v>
      </c>
      <c r="E94" s="242">
        <v>2000</v>
      </c>
      <c r="F94" s="81">
        <f>D94*E94</f>
        <v>24000</v>
      </c>
      <c r="G94" s="452">
        <f t="shared" si="6"/>
        <v>24000</v>
      </c>
      <c r="H94" s="452"/>
      <c r="I94" s="452"/>
      <c r="J94" s="921">
        <f t="shared" si="7"/>
        <v>24000</v>
      </c>
    </row>
    <row r="95" spans="1:10" s="44" customFormat="1" ht="12.75" customHeight="1">
      <c r="A95" s="38" t="s">
        <v>922</v>
      </c>
      <c r="B95" s="39"/>
      <c r="C95" s="61"/>
      <c r="D95" s="69"/>
      <c r="E95" s="454"/>
      <c r="F95" s="68">
        <f>SUM(F94:F94)</f>
        <v>24000</v>
      </c>
      <c r="G95" s="452"/>
      <c r="H95" s="473"/>
      <c r="I95" s="473"/>
      <c r="J95" s="920">
        <f>SUM(J94:J94)</f>
        <v>24000</v>
      </c>
    </row>
    <row r="96" spans="1:10" s="44" customFormat="1" ht="12.75" customHeight="1">
      <c r="A96" s="307">
        <v>371</v>
      </c>
      <c r="B96" s="25" t="s">
        <v>946</v>
      </c>
      <c r="C96" s="21" t="s">
        <v>123</v>
      </c>
      <c r="D96" s="922">
        <v>12</v>
      </c>
      <c r="E96" s="26">
        <v>1144</v>
      </c>
      <c r="F96" s="67">
        <f>D96*E96</f>
        <v>13728</v>
      </c>
      <c r="G96" s="452">
        <f t="shared" si="6"/>
        <v>13728</v>
      </c>
      <c r="H96" s="473"/>
      <c r="I96" s="473"/>
      <c r="J96" s="921">
        <f t="shared" si="7"/>
        <v>13728</v>
      </c>
    </row>
    <row r="97" spans="1:10" s="44" customFormat="1" ht="12.75" customHeight="1">
      <c r="A97" s="49" t="s">
        <v>124</v>
      </c>
      <c r="B97" s="40"/>
      <c r="C97" s="63"/>
      <c r="D97" s="688"/>
      <c r="E97" s="525"/>
      <c r="F97" s="75">
        <f>SUM(F96:F96)</f>
        <v>13728</v>
      </c>
      <c r="G97" s="452"/>
      <c r="H97" s="473"/>
      <c r="I97" s="473"/>
      <c r="J97" s="920">
        <f>SUM(J96:J96)</f>
        <v>13728</v>
      </c>
    </row>
    <row r="98" spans="1:10" s="44" customFormat="1" ht="12.75" customHeight="1">
      <c r="A98" s="36">
        <v>372</v>
      </c>
      <c r="B98" s="37" t="s">
        <v>946</v>
      </c>
      <c r="C98" s="60" t="s">
        <v>125</v>
      </c>
      <c r="D98" s="243">
        <v>12</v>
      </c>
      <c r="E98" s="242">
        <v>36000</v>
      </c>
      <c r="F98" s="81">
        <f>D98*E98</f>
        <v>432000</v>
      </c>
      <c r="G98" s="452">
        <f t="shared" si="6"/>
        <v>432000</v>
      </c>
      <c r="H98" s="473"/>
      <c r="I98" s="473"/>
      <c r="J98" s="505">
        <f t="shared" si="7"/>
        <v>432000</v>
      </c>
    </row>
    <row r="99" spans="1:10" s="44" customFormat="1" ht="12.75" customHeight="1">
      <c r="A99" s="49" t="s">
        <v>126</v>
      </c>
      <c r="B99" s="40"/>
      <c r="C99" s="63"/>
      <c r="D99" s="470"/>
      <c r="E99" s="525"/>
      <c r="F99" s="68">
        <f>F98</f>
        <v>432000</v>
      </c>
      <c r="G99" s="452"/>
      <c r="H99" s="473"/>
      <c r="I99" s="473"/>
      <c r="J99" s="508">
        <f>SUM(J98:J98)</f>
        <v>432000</v>
      </c>
    </row>
    <row r="100" spans="1:10" s="44" customFormat="1" ht="12.75" customHeight="1">
      <c r="A100" s="36">
        <v>379</v>
      </c>
      <c r="B100" s="37" t="s">
        <v>946</v>
      </c>
      <c r="C100" s="60" t="s">
        <v>220</v>
      </c>
      <c r="D100" s="243">
        <v>12</v>
      </c>
      <c r="E100" s="242">
        <v>196.765</v>
      </c>
      <c r="F100" s="81">
        <f>D100*E100</f>
        <v>2361.18</v>
      </c>
      <c r="G100" s="452">
        <f t="shared" si="6"/>
        <v>2361.18</v>
      </c>
      <c r="H100" s="473"/>
      <c r="I100" s="473"/>
      <c r="J100" s="505">
        <f t="shared" si="7"/>
        <v>2361.18</v>
      </c>
    </row>
    <row r="101" spans="1:10" s="44" customFormat="1" ht="12.75" customHeight="1">
      <c r="A101" s="38" t="s">
        <v>221</v>
      </c>
      <c r="B101" s="39"/>
      <c r="C101" s="61"/>
      <c r="D101" s="69"/>
      <c r="E101" s="524"/>
      <c r="F101" s="68">
        <f>SUM(F100:F100)</f>
        <v>2361.18</v>
      </c>
      <c r="G101" s="452"/>
      <c r="H101" s="473"/>
      <c r="I101" s="473"/>
      <c r="J101" s="508">
        <f>SUM(J100:J100)</f>
        <v>2361.18</v>
      </c>
    </row>
    <row r="102" spans="1:10" s="45" customFormat="1" ht="12.75" customHeight="1">
      <c r="A102" s="31">
        <v>383</v>
      </c>
      <c r="B102" s="32" t="s">
        <v>946</v>
      </c>
      <c r="C102" s="119" t="s">
        <v>222</v>
      </c>
      <c r="D102" s="441">
        <v>12</v>
      </c>
      <c r="E102" s="237">
        <v>200</v>
      </c>
      <c r="F102" s="67">
        <f>D102*E102</f>
        <v>2400</v>
      </c>
      <c r="G102" s="452">
        <f t="shared" si="6"/>
        <v>2400</v>
      </c>
      <c r="H102" s="452"/>
      <c r="I102" s="563"/>
      <c r="J102" s="921">
        <f t="shared" si="7"/>
        <v>2400</v>
      </c>
    </row>
    <row r="103" spans="1:10" s="44" customFormat="1" ht="12.75" customHeight="1" thickBot="1">
      <c r="A103" s="490" t="s">
        <v>223</v>
      </c>
      <c r="B103" s="491"/>
      <c r="C103" s="722"/>
      <c r="D103" s="502"/>
      <c r="E103" s="506"/>
      <c r="F103" s="71">
        <f>SUM(F102:F102)</f>
        <v>2400</v>
      </c>
      <c r="G103" s="461"/>
      <c r="H103" s="564"/>
      <c r="I103" s="564"/>
      <c r="J103" s="923">
        <f>SUM(J102:J102)</f>
        <v>2400</v>
      </c>
    </row>
    <row r="104" spans="1:10" s="44" customFormat="1" ht="19.5" customHeight="1" thickBot="1">
      <c r="A104" s="48"/>
      <c r="B104" s="48"/>
      <c r="C104" s="65"/>
      <c r="D104" s="362"/>
      <c r="E104" s="261"/>
      <c r="F104" s="262"/>
      <c r="G104" s="263"/>
      <c r="H104" s="86"/>
      <c r="I104" s="86"/>
      <c r="J104" s="263"/>
    </row>
    <row r="105" spans="1:13" s="370" customFormat="1" ht="24.75" customHeight="1" thickBot="1">
      <c r="A105" s="1272" t="s">
        <v>135</v>
      </c>
      <c r="B105" s="1273"/>
      <c r="C105" s="1273"/>
      <c r="D105" s="1273"/>
      <c r="E105" s="1273"/>
      <c r="F105" s="159">
        <f>+F75+F77+F79+F81+F83+F86+F89+F91+F93+F95+F97+F99+F101+F103+H106</f>
        <v>564069.18</v>
      </c>
      <c r="G105" s="159">
        <f>SUM(G74:G103)</f>
        <v>564069.18</v>
      </c>
      <c r="H105" s="159">
        <f>SUM(H74:H103)</f>
        <v>0</v>
      </c>
      <c r="I105" s="159">
        <f>SUM(I74:I103)</f>
        <v>0</v>
      </c>
      <c r="J105" s="159">
        <f>SUM(J103+J101+J99+J97+J95+J93+J91+J89+J86+J83+J81+J79+J77+J75)</f>
        <v>564069.1799999999</v>
      </c>
      <c r="K105" s="423"/>
      <c r="L105" s="369"/>
      <c r="M105" s="369"/>
    </row>
    <row r="106" spans="1:10" s="14" customFormat="1" ht="19.5" customHeight="1" thickBot="1">
      <c r="A106" s="93"/>
      <c r="B106" s="93"/>
      <c r="C106" s="93"/>
      <c r="D106" s="93"/>
      <c r="E106" s="93"/>
      <c r="F106" s="106"/>
      <c r="G106" s="361"/>
      <c r="H106" s="127"/>
      <c r="I106" s="88"/>
      <c r="J106" s="363"/>
    </row>
    <row r="107" spans="1:10" s="14" customFormat="1" ht="34.5" customHeight="1" thickBot="1">
      <c r="A107" s="430" t="s">
        <v>88</v>
      </c>
      <c r="B107" s="93"/>
      <c r="C107" s="93"/>
      <c r="D107" s="93"/>
      <c r="E107" s="93"/>
      <c r="F107" s="106"/>
      <c r="G107" s="361"/>
      <c r="H107" s="88"/>
      <c r="I107" s="88"/>
      <c r="J107" s="363"/>
    </row>
    <row r="108" spans="1:10" s="204" customFormat="1" ht="12.75" customHeight="1">
      <c r="A108" s="474">
        <v>434</v>
      </c>
      <c r="B108" s="107" t="s">
        <v>964</v>
      </c>
      <c r="C108" s="108" t="s">
        <v>659</v>
      </c>
      <c r="D108" s="578">
        <v>1</v>
      </c>
      <c r="E108" s="928">
        <v>2500</v>
      </c>
      <c r="F108" s="929">
        <f>D108*E108</f>
        <v>2500</v>
      </c>
      <c r="G108" s="581">
        <f>F108</f>
        <v>2500</v>
      </c>
      <c r="H108" s="581"/>
      <c r="I108" s="930"/>
      <c r="J108" s="504">
        <f>SUM(G108:I108)</f>
        <v>2500</v>
      </c>
    </row>
    <row r="109" spans="1:10" s="204" customFormat="1" ht="12.75" customHeight="1">
      <c r="A109" s="169" t="s">
        <v>147</v>
      </c>
      <c r="B109" s="4"/>
      <c r="C109" s="109"/>
      <c r="D109" s="926"/>
      <c r="E109" s="931"/>
      <c r="F109" s="932">
        <f>SUM(F108:F108)</f>
        <v>2500</v>
      </c>
      <c r="G109" s="699"/>
      <c r="H109" s="699"/>
      <c r="I109" s="933"/>
      <c r="J109" s="508">
        <f>SUM(J108:J108)</f>
        <v>2500</v>
      </c>
    </row>
    <row r="110" spans="1:10" s="204" customFormat="1" ht="12.75" customHeight="1">
      <c r="A110" s="17">
        <v>436</v>
      </c>
      <c r="B110" s="4" t="s">
        <v>937</v>
      </c>
      <c r="C110" s="109" t="s">
        <v>614</v>
      </c>
      <c r="D110" s="448">
        <v>1</v>
      </c>
      <c r="E110" s="934">
        <v>500</v>
      </c>
      <c r="F110" s="935">
        <f>D110*E110</f>
        <v>500</v>
      </c>
      <c r="G110" s="479">
        <f>F110</f>
        <v>500</v>
      </c>
      <c r="H110" s="479"/>
      <c r="I110" s="483"/>
      <c r="J110" s="505">
        <f>SUM(G110:I110)</f>
        <v>500</v>
      </c>
    </row>
    <row r="111" spans="1:10" s="204" customFormat="1" ht="12.75" customHeight="1">
      <c r="A111" s="17">
        <v>436</v>
      </c>
      <c r="B111" s="5" t="s">
        <v>937</v>
      </c>
      <c r="C111" s="109" t="s">
        <v>95</v>
      </c>
      <c r="D111" s="448">
        <v>1</v>
      </c>
      <c r="E111" s="934">
        <v>1300</v>
      </c>
      <c r="F111" s="935">
        <f>D111*E111</f>
        <v>1300</v>
      </c>
      <c r="G111" s="479">
        <f>F111</f>
        <v>1300</v>
      </c>
      <c r="H111" s="479"/>
      <c r="I111" s="483"/>
      <c r="J111" s="505">
        <f>SUM(G111:I111)</f>
        <v>1300</v>
      </c>
    </row>
    <row r="112" spans="1:10" s="204" customFormat="1" ht="12.75" customHeight="1">
      <c r="A112" s="16">
        <v>436</v>
      </c>
      <c r="B112" s="4" t="s">
        <v>937</v>
      </c>
      <c r="C112" s="110" t="s">
        <v>660</v>
      </c>
      <c r="D112" s="579">
        <v>1</v>
      </c>
      <c r="E112" s="938">
        <v>500</v>
      </c>
      <c r="F112" s="935">
        <f>D112*E112</f>
        <v>500</v>
      </c>
      <c r="G112" s="479">
        <f>F112</f>
        <v>500</v>
      </c>
      <c r="H112" s="479"/>
      <c r="I112" s="483"/>
      <c r="J112" s="505">
        <f>SUM(G112:I112)</f>
        <v>500</v>
      </c>
    </row>
    <row r="113" spans="1:10" s="204" customFormat="1" ht="12.75" customHeight="1" thickBot="1">
      <c r="A113" s="170" t="s">
        <v>948</v>
      </c>
      <c r="B113" s="924"/>
      <c r="C113" s="925"/>
      <c r="D113" s="927"/>
      <c r="E113" s="936"/>
      <c r="F113" s="939">
        <f>SUM(F110:F112)</f>
        <v>2300</v>
      </c>
      <c r="G113" s="486"/>
      <c r="H113" s="486"/>
      <c r="I113" s="937"/>
      <c r="J113" s="509">
        <f>SUM(J110:J112)</f>
        <v>2300</v>
      </c>
    </row>
    <row r="114" spans="1:10" s="14" customFormat="1" ht="19.5" customHeight="1" thickBot="1">
      <c r="A114" s="93"/>
      <c r="B114" s="93"/>
      <c r="C114" s="93"/>
      <c r="D114" s="93"/>
      <c r="E114" s="93"/>
      <c r="F114" s="106"/>
      <c r="G114" s="361"/>
      <c r="H114" s="88"/>
      <c r="I114" s="88"/>
      <c r="J114" s="363"/>
    </row>
    <row r="115" spans="1:11" s="367" customFormat="1" ht="24.75" customHeight="1" thickBot="1">
      <c r="A115" s="1272" t="s">
        <v>137</v>
      </c>
      <c r="B115" s="1273"/>
      <c r="C115" s="1273"/>
      <c r="D115" s="1273"/>
      <c r="E115" s="1273"/>
      <c r="F115" s="159">
        <f>SUM(F113,F109)</f>
        <v>4800</v>
      </c>
      <c r="G115" s="159">
        <f>F115</f>
        <v>4800</v>
      </c>
      <c r="H115" s="159">
        <f>SUM(H108:H112)</f>
        <v>0</v>
      </c>
      <c r="I115" s="159">
        <f>SUM(I108:I112)</f>
        <v>0</v>
      </c>
      <c r="J115" s="159">
        <f>SUM(J109+J113)</f>
        <v>4800</v>
      </c>
      <c r="K115" s="422"/>
    </row>
    <row r="116" spans="1:10" s="13" customFormat="1" ht="19.5" customHeight="1" thickBot="1">
      <c r="A116" s="93"/>
      <c r="B116" s="93"/>
      <c r="C116" s="93"/>
      <c r="D116" s="93"/>
      <c r="E116" s="93"/>
      <c r="F116" s="94"/>
      <c r="G116" s="264"/>
      <c r="H116" s="265"/>
      <c r="I116" s="265"/>
      <c r="J116" s="265"/>
    </row>
    <row r="117" spans="1:11" s="368" customFormat="1" ht="24.75" customHeight="1" thickBot="1">
      <c r="A117" s="1269" t="s">
        <v>75</v>
      </c>
      <c r="B117" s="1270"/>
      <c r="C117" s="1270"/>
      <c r="D117" s="1270"/>
      <c r="E117" s="1271"/>
      <c r="F117" s="160">
        <f>+F71+F105+F115</f>
        <v>610407.88</v>
      </c>
      <c r="G117" s="160">
        <f>+G115+G105+G71</f>
        <v>610407.88</v>
      </c>
      <c r="H117" s="160">
        <f>+H115+H105+H71</f>
        <v>0</v>
      </c>
      <c r="I117" s="160">
        <f>+I115+I105+I71</f>
        <v>0</v>
      </c>
      <c r="J117" s="160">
        <f>G117</f>
        <v>610407.88</v>
      </c>
      <c r="K117" s="424"/>
    </row>
    <row r="118" spans="2:10" s="53" customFormat="1" ht="12.75" customHeight="1">
      <c r="B118" s="54"/>
      <c r="D118" s="55"/>
      <c r="E118" s="56"/>
      <c r="F118" s="55"/>
      <c r="G118" s="321"/>
      <c r="H118" s="321"/>
      <c r="I118" s="322"/>
      <c r="J118" s="322"/>
    </row>
    <row r="119" spans="2:10" s="53" customFormat="1" ht="12.75" customHeight="1">
      <c r="B119" s="54"/>
      <c r="D119" s="55"/>
      <c r="E119" s="56"/>
      <c r="F119" s="55"/>
      <c r="G119" s="321"/>
      <c r="H119" s="321"/>
      <c r="I119" s="322"/>
      <c r="J119" s="322"/>
    </row>
    <row r="120" spans="2:10" s="53" customFormat="1" ht="12.75" customHeight="1">
      <c r="B120" s="54"/>
      <c r="D120" s="55"/>
      <c r="E120" s="56"/>
      <c r="F120" s="55"/>
      <c r="G120" s="321"/>
      <c r="H120" s="321"/>
      <c r="I120" s="322"/>
      <c r="J120" s="322"/>
    </row>
    <row r="121" spans="2:10" s="53" customFormat="1" ht="12.75" customHeight="1">
      <c r="B121" s="54"/>
      <c r="D121" s="55"/>
      <c r="E121" s="56"/>
      <c r="F121" s="55"/>
      <c r="G121" s="321"/>
      <c r="H121" s="321"/>
      <c r="I121" s="322"/>
      <c r="J121" s="322"/>
    </row>
    <row r="122" spans="2:10" s="53" customFormat="1" ht="12.75" customHeight="1">
      <c r="B122" s="54"/>
      <c r="D122" s="55"/>
      <c r="E122" s="56"/>
      <c r="F122" s="55"/>
      <c r="G122" s="321"/>
      <c r="H122" s="321"/>
      <c r="I122" s="322"/>
      <c r="J122" s="322"/>
    </row>
    <row r="123" spans="2:10" s="53" customFormat="1" ht="12.75" customHeight="1">
      <c r="B123" s="54"/>
      <c r="D123" s="55"/>
      <c r="E123" s="56"/>
      <c r="F123" s="55"/>
      <c r="G123" s="321"/>
      <c r="H123" s="321"/>
      <c r="I123" s="322"/>
      <c r="J123" s="322"/>
    </row>
    <row r="124" spans="2:10" s="53" customFormat="1" ht="12.75" customHeight="1">
      <c r="B124" s="54"/>
      <c r="D124" s="55"/>
      <c r="E124" s="56"/>
      <c r="F124" s="55"/>
      <c r="G124" s="321"/>
      <c r="H124" s="321"/>
      <c r="I124" s="322"/>
      <c r="J124" s="322"/>
    </row>
    <row r="125" spans="2:10" s="53" customFormat="1" ht="12.75" customHeight="1">
      <c r="B125" s="54"/>
      <c r="D125" s="55"/>
      <c r="E125" s="56"/>
      <c r="F125" s="55"/>
      <c r="G125" s="321"/>
      <c r="H125" s="321"/>
      <c r="I125" s="322"/>
      <c r="J125" s="322"/>
    </row>
    <row r="126" spans="2:10" s="53" customFormat="1" ht="12.75" customHeight="1">
      <c r="B126" s="54"/>
      <c r="D126" s="55"/>
      <c r="E126" s="56"/>
      <c r="F126" s="55"/>
      <c r="G126" s="321"/>
      <c r="H126" s="321"/>
      <c r="I126" s="322"/>
      <c r="J126" s="322"/>
    </row>
    <row r="127" spans="2:10" s="53" customFormat="1" ht="12.75" customHeight="1">
      <c r="B127" s="54"/>
      <c r="D127" s="55"/>
      <c r="E127" s="56"/>
      <c r="F127" s="55"/>
      <c r="G127" s="321"/>
      <c r="H127" s="321"/>
      <c r="I127" s="322"/>
      <c r="J127" s="322"/>
    </row>
    <row r="128" spans="2:10" s="53" customFormat="1" ht="12.75" customHeight="1">
      <c r="B128" s="54"/>
      <c r="D128" s="55"/>
      <c r="E128" s="56"/>
      <c r="F128" s="55"/>
      <c r="G128" s="321"/>
      <c r="H128" s="321"/>
      <c r="I128" s="322"/>
      <c r="J128" s="322"/>
    </row>
    <row r="129" spans="2:10" s="53" customFormat="1" ht="12.75" customHeight="1">
      <c r="B129" s="54"/>
      <c r="D129" s="55"/>
      <c r="E129" s="56"/>
      <c r="F129" s="55"/>
      <c r="G129" s="321"/>
      <c r="H129" s="321"/>
      <c r="I129" s="322"/>
      <c r="J129" s="322"/>
    </row>
    <row r="130" spans="2:10" s="53" customFormat="1" ht="12.75" customHeight="1">
      <c r="B130" s="54"/>
      <c r="D130" s="55"/>
      <c r="E130" s="56"/>
      <c r="F130" s="55"/>
      <c r="G130" s="321"/>
      <c r="H130" s="321"/>
      <c r="I130" s="322"/>
      <c r="J130" s="322"/>
    </row>
    <row r="131" spans="2:10" s="53" customFormat="1" ht="12.75" customHeight="1">
      <c r="B131" s="54"/>
      <c r="D131" s="55"/>
      <c r="E131" s="56"/>
      <c r="F131" s="55"/>
      <c r="G131" s="321"/>
      <c r="H131" s="321"/>
      <c r="I131" s="322"/>
      <c r="J131" s="322"/>
    </row>
    <row r="132" spans="2:10" s="53" customFormat="1" ht="12.75" customHeight="1">
      <c r="B132" s="54"/>
      <c r="D132" s="55"/>
      <c r="E132" s="56"/>
      <c r="F132" s="55"/>
      <c r="G132" s="321"/>
      <c r="H132" s="321"/>
      <c r="I132" s="322"/>
      <c r="J132" s="322"/>
    </row>
    <row r="133" spans="2:10" s="53" customFormat="1" ht="12.75" customHeight="1">
      <c r="B133" s="54"/>
      <c r="D133" s="55"/>
      <c r="E133" s="56"/>
      <c r="F133" s="55"/>
      <c r="G133" s="321"/>
      <c r="H133" s="321"/>
      <c r="I133" s="322"/>
      <c r="J133" s="322"/>
    </row>
    <row r="134" spans="2:10" s="53" customFormat="1" ht="12.75" customHeight="1">
      <c r="B134" s="54"/>
      <c r="D134" s="55"/>
      <c r="E134" s="56"/>
      <c r="F134" s="55"/>
      <c r="G134" s="321"/>
      <c r="H134" s="321"/>
      <c r="I134" s="322"/>
      <c r="J134" s="322"/>
    </row>
    <row r="135" spans="2:10" s="53" customFormat="1" ht="12.75" customHeight="1">
      <c r="B135" s="54"/>
      <c r="D135" s="55"/>
      <c r="E135" s="56"/>
      <c r="F135" s="55"/>
      <c r="G135" s="321"/>
      <c r="H135" s="321"/>
      <c r="I135" s="322"/>
      <c r="J135" s="322"/>
    </row>
    <row r="136" spans="2:10" s="53" customFormat="1" ht="12.75" customHeight="1">
      <c r="B136" s="54"/>
      <c r="D136" s="55"/>
      <c r="E136" s="56"/>
      <c r="F136" s="55"/>
      <c r="G136" s="321"/>
      <c r="H136" s="321"/>
      <c r="I136" s="322"/>
      <c r="J136" s="322"/>
    </row>
    <row r="137" spans="2:10" s="53" customFormat="1" ht="12.75" customHeight="1">
      <c r="B137" s="54"/>
      <c r="D137" s="55"/>
      <c r="E137" s="56"/>
      <c r="F137" s="55"/>
      <c r="G137" s="321"/>
      <c r="H137" s="321"/>
      <c r="I137" s="322"/>
      <c r="J137" s="322"/>
    </row>
    <row r="138" spans="2:10" s="53" customFormat="1" ht="12.75" customHeight="1">
      <c r="B138" s="54"/>
      <c r="D138" s="55"/>
      <c r="E138" s="56"/>
      <c r="F138" s="55"/>
      <c r="G138" s="321"/>
      <c r="H138" s="321"/>
      <c r="I138" s="322"/>
      <c r="J138" s="322"/>
    </row>
    <row r="139" spans="2:10" s="53" customFormat="1" ht="12.75" customHeight="1">
      <c r="B139" s="54"/>
      <c r="D139" s="55"/>
      <c r="E139" s="56"/>
      <c r="F139" s="55"/>
      <c r="G139" s="321"/>
      <c r="H139" s="321"/>
      <c r="I139" s="322"/>
      <c r="J139" s="322"/>
    </row>
    <row r="140" spans="2:10" s="53" customFormat="1" ht="12.75" customHeight="1">
      <c r="B140" s="54"/>
      <c r="D140" s="55"/>
      <c r="E140" s="56"/>
      <c r="F140" s="55"/>
      <c r="G140" s="321"/>
      <c r="H140" s="321"/>
      <c r="I140" s="322"/>
      <c r="J140" s="322"/>
    </row>
    <row r="141" spans="2:10" s="53" customFormat="1" ht="12.75" customHeight="1">
      <c r="B141" s="54"/>
      <c r="D141" s="55"/>
      <c r="E141" s="56"/>
      <c r="F141" s="55"/>
      <c r="G141" s="321"/>
      <c r="H141" s="321"/>
      <c r="I141" s="322"/>
      <c r="J141" s="322"/>
    </row>
  </sheetData>
  <sheetProtection password="CA1F" sheet="1" objects="1" scenarios="1" selectLockedCells="1" selectUnlockedCells="1"/>
  <mergeCells count="21">
    <mergeCell ref="A1:C1"/>
    <mergeCell ref="A2:C2"/>
    <mergeCell ref="A3:C3"/>
    <mergeCell ref="E3:F3"/>
    <mergeCell ref="A4:J4"/>
    <mergeCell ref="A5:J5"/>
    <mergeCell ref="E6:F6"/>
    <mergeCell ref="I6:J6"/>
    <mergeCell ref="A7:B7"/>
    <mergeCell ref="E7:F7"/>
    <mergeCell ref="I7:J7"/>
    <mergeCell ref="A8:B8"/>
    <mergeCell ref="A9:D9"/>
    <mergeCell ref="G11:G13"/>
    <mergeCell ref="H11:H13"/>
    <mergeCell ref="I11:I13"/>
    <mergeCell ref="A117:E117"/>
    <mergeCell ref="J11:J13"/>
    <mergeCell ref="A71:E71"/>
    <mergeCell ref="A105:E105"/>
    <mergeCell ref="A115:E115"/>
  </mergeCells>
  <printOptions/>
  <pageMargins left="0.1968503937007874" right="0.1968503937007874" top="0.3937007874015748" bottom="0.3937007874015748" header="0" footer="0"/>
  <pageSetup horizontalDpi="600" verticalDpi="600" orientation="landscape" paperSize="5" scale="70" r:id="rId1"/>
  <headerFooter alignWithMargins="0">
    <oddFooter>&amp;CPágina &amp;P de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469"/>
  <sheetViews>
    <sheetView workbookViewId="0" topLeftCell="B427">
      <selection activeCell="F452" sqref="F452"/>
    </sheetView>
  </sheetViews>
  <sheetFormatPr defaultColWidth="11.421875" defaultRowHeight="12.75" customHeight="1"/>
  <cols>
    <col min="1" max="1" width="12.140625" style="342" customWidth="1"/>
    <col min="2" max="2" width="14.8515625" style="343" customWidth="1"/>
    <col min="3" max="3" width="53.8515625" style="342" customWidth="1"/>
    <col min="4" max="4" width="18.00390625" style="1216" customWidth="1"/>
    <col min="5" max="5" width="16.140625" style="1217" customWidth="1"/>
    <col min="6" max="6" width="26.8515625" style="1216" customWidth="1"/>
    <col min="7" max="7" width="28.00390625" style="1218" customWidth="1"/>
    <col min="8" max="8" width="26.7109375" style="1218" customWidth="1"/>
    <col min="9" max="9" width="27.421875" style="1219" customWidth="1"/>
    <col min="10" max="10" width="28.7109375" style="1219" customWidth="1"/>
    <col min="11" max="11" width="14.421875" style="328" bestFit="1" customWidth="1"/>
    <col min="12" max="13" width="13.28125" style="342" bestFit="1" customWidth="1"/>
    <col min="14" max="16384" width="11.421875" style="342" customWidth="1"/>
  </cols>
  <sheetData>
    <row r="1" spans="1:10" s="325" customFormat="1" ht="12.75" customHeight="1">
      <c r="A1" s="1315" t="s">
        <v>980</v>
      </c>
      <c r="B1" s="1333"/>
      <c r="C1" s="1333"/>
      <c r="D1" s="1333"/>
      <c r="E1" s="1333"/>
      <c r="F1" s="1083"/>
      <c r="G1" s="1084"/>
      <c r="H1" s="1084"/>
      <c r="I1" s="1085"/>
      <c r="J1" s="1085"/>
    </row>
    <row r="2" spans="1:10" s="325" customFormat="1" ht="12.75" customHeight="1">
      <c r="A2" s="1317" t="s">
        <v>981</v>
      </c>
      <c r="B2" s="1284"/>
      <c r="C2" s="1284"/>
      <c r="D2" s="1284"/>
      <c r="E2" s="1284"/>
      <c r="F2" s="1086"/>
      <c r="G2" s="1087"/>
      <c r="H2" s="1087"/>
      <c r="I2" s="1088"/>
      <c r="J2" s="1088"/>
    </row>
    <row r="3" spans="1:10" s="325" customFormat="1" ht="12.75" customHeight="1" thickBot="1">
      <c r="A3" s="1334" t="s">
        <v>982</v>
      </c>
      <c r="B3" s="1335"/>
      <c r="C3" s="1335"/>
      <c r="D3" s="1335"/>
      <c r="E3" s="1335"/>
      <c r="F3" s="1335"/>
      <c r="G3" s="1087"/>
      <c r="H3" s="1087"/>
      <c r="I3" s="1088"/>
      <c r="J3" s="1089"/>
    </row>
    <row r="4" spans="1:10" s="325" customFormat="1" ht="32.25" customHeight="1" thickBot="1">
      <c r="A4" s="1274" t="s">
        <v>133</v>
      </c>
      <c r="B4" s="1275"/>
      <c r="C4" s="1275"/>
      <c r="D4" s="1275"/>
      <c r="E4" s="1275"/>
      <c r="F4" s="1275"/>
      <c r="G4" s="1275"/>
      <c r="H4" s="1275"/>
      <c r="I4" s="1275"/>
      <c r="J4" s="1276"/>
    </row>
    <row r="5" spans="1:10" s="325" customFormat="1" ht="24.75" customHeight="1">
      <c r="A5" s="1331" t="s">
        <v>971</v>
      </c>
      <c r="B5" s="1332"/>
      <c r="C5" s="1332"/>
      <c r="D5" s="1332"/>
      <c r="E5" s="1332"/>
      <c r="F5" s="1332"/>
      <c r="G5" s="1332"/>
      <c r="H5" s="1332"/>
      <c r="I5" s="1332"/>
      <c r="J5" s="1332"/>
    </row>
    <row r="6" spans="1:10" s="325" customFormat="1" ht="12.75" customHeight="1">
      <c r="A6" s="188" t="s">
        <v>933</v>
      </c>
      <c r="B6" s="11"/>
      <c r="C6" s="10"/>
      <c r="D6" s="1090"/>
      <c r="E6" s="1279"/>
      <c r="F6" s="1279"/>
      <c r="G6" s="1087"/>
      <c r="H6" s="1087"/>
      <c r="I6" s="1091" t="s">
        <v>134</v>
      </c>
      <c r="J6" s="1092"/>
    </row>
    <row r="7" spans="1:10" s="325" customFormat="1" ht="12.75" customHeight="1">
      <c r="A7" s="1312" t="s">
        <v>934</v>
      </c>
      <c r="B7" s="1266"/>
      <c r="C7" s="10"/>
      <c r="D7" s="1090"/>
      <c r="E7" s="1267"/>
      <c r="F7" s="1267"/>
      <c r="G7" s="1087"/>
      <c r="H7" s="1087"/>
      <c r="I7" s="1093" t="s">
        <v>148</v>
      </c>
      <c r="J7" s="1093"/>
    </row>
    <row r="8" spans="1:10" s="325" customFormat="1" ht="12.75" customHeight="1">
      <c r="A8" s="1313" t="s">
        <v>102</v>
      </c>
      <c r="B8" s="1290"/>
      <c r="C8" s="10"/>
      <c r="D8" s="1090"/>
      <c r="E8" s="12"/>
      <c r="F8" s="12"/>
      <c r="G8" s="1087"/>
      <c r="H8" s="1087"/>
      <c r="I8" s="1088"/>
      <c r="J8" s="1088"/>
    </row>
    <row r="9" spans="1:10" s="325" customFormat="1" ht="12.75" customHeight="1">
      <c r="A9" s="1094" t="s">
        <v>103</v>
      </c>
      <c r="B9" s="426"/>
      <c r="C9" s="426"/>
      <c r="D9" s="426"/>
      <c r="E9" s="1095"/>
      <c r="F9" s="12"/>
      <c r="G9" s="1087"/>
      <c r="H9" s="1087"/>
      <c r="I9" s="1088"/>
      <c r="J9" s="1088"/>
    </row>
    <row r="10" spans="1:10" s="325" customFormat="1" ht="12.75" customHeight="1" thickBot="1">
      <c r="A10" s="1096" t="s">
        <v>1088</v>
      </c>
      <c r="B10" s="1097"/>
      <c r="C10" s="1097"/>
      <c r="D10" s="1097"/>
      <c r="E10" s="1098"/>
      <c r="F10" s="1098"/>
      <c r="G10" s="1099"/>
      <c r="H10" s="1099"/>
      <c r="I10" s="1089"/>
      <c r="J10" s="1089"/>
    </row>
    <row r="11" spans="1:10" s="325" customFormat="1" ht="41.25" customHeight="1" thickBot="1">
      <c r="A11" s="164" t="s">
        <v>145</v>
      </c>
      <c r="B11" s="166" t="s">
        <v>146</v>
      </c>
      <c r="C11" s="165" t="s">
        <v>936</v>
      </c>
      <c r="D11" s="161" t="s">
        <v>138</v>
      </c>
      <c r="E11" s="427" t="s">
        <v>139</v>
      </c>
      <c r="F11" s="161" t="s">
        <v>140</v>
      </c>
      <c r="G11" s="163" t="s">
        <v>141</v>
      </c>
      <c r="H11" s="163" t="s">
        <v>142</v>
      </c>
      <c r="I11" s="163" t="s">
        <v>143</v>
      </c>
      <c r="J11" s="163" t="s">
        <v>149</v>
      </c>
    </row>
    <row r="12" spans="1:11" s="325" customFormat="1" ht="34.5" customHeight="1" thickBot="1">
      <c r="A12" s="384" t="s">
        <v>90</v>
      </c>
      <c r="B12" s="1100"/>
      <c r="C12" s="122"/>
      <c r="D12" s="1090"/>
      <c r="E12" s="1095"/>
      <c r="F12" s="1090"/>
      <c r="G12" s="1101"/>
      <c r="H12" s="1101"/>
      <c r="I12" s="1101"/>
      <c r="J12" s="1102"/>
      <c r="K12" s="328"/>
    </row>
    <row r="13" spans="1:10" s="329" customFormat="1" ht="13.5" customHeight="1">
      <c r="A13" s="125">
        <v>211</v>
      </c>
      <c r="B13" s="121" t="s">
        <v>961</v>
      </c>
      <c r="C13" s="124" t="s">
        <v>972</v>
      </c>
      <c r="D13" s="437">
        <v>1500</v>
      </c>
      <c r="E13" s="449">
        <v>10.5</v>
      </c>
      <c r="F13" s="136">
        <f aca="true" t="shared" si="0" ref="F13:F23">D13*E13</f>
        <v>15750</v>
      </c>
      <c r="G13" s="1103">
        <f aca="true" t="shared" si="1" ref="G13:G23">F13</f>
        <v>15750</v>
      </c>
      <c r="H13" s="1103"/>
      <c r="I13" s="1103"/>
      <c r="J13" s="171">
        <v>15750</v>
      </c>
    </row>
    <row r="14" spans="1:10" s="329" customFormat="1" ht="12.75" customHeight="1">
      <c r="A14" s="31">
        <v>211</v>
      </c>
      <c r="B14" s="29" t="s">
        <v>960</v>
      </c>
      <c r="C14" s="119" t="s">
        <v>974</v>
      </c>
      <c r="D14" s="438">
        <v>1624</v>
      </c>
      <c r="E14" s="451">
        <v>10</v>
      </c>
      <c r="F14" s="81">
        <f t="shared" si="0"/>
        <v>16240</v>
      </c>
      <c r="G14" s="1104">
        <f t="shared" si="1"/>
        <v>16240</v>
      </c>
      <c r="H14" s="1104"/>
      <c r="I14" s="1104"/>
      <c r="J14" s="172">
        <v>16240</v>
      </c>
    </row>
    <row r="15" spans="1:10" s="329" customFormat="1" ht="12.75" customHeight="1">
      <c r="A15" s="31">
        <v>211</v>
      </c>
      <c r="B15" s="29" t="s">
        <v>960</v>
      </c>
      <c r="C15" s="119" t="s">
        <v>973</v>
      </c>
      <c r="D15" s="438">
        <v>350</v>
      </c>
      <c r="E15" s="451">
        <v>30</v>
      </c>
      <c r="F15" s="81">
        <f t="shared" si="0"/>
        <v>10500</v>
      </c>
      <c r="G15" s="1104">
        <f t="shared" si="1"/>
        <v>10500</v>
      </c>
      <c r="H15" s="1104"/>
      <c r="I15" s="1104"/>
      <c r="J15" s="172">
        <v>10500</v>
      </c>
    </row>
    <row r="16" spans="1:10" s="329" customFormat="1" ht="12.75" customHeight="1">
      <c r="A16" s="31">
        <v>211</v>
      </c>
      <c r="B16" s="29" t="s">
        <v>960</v>
      </c>
      <c r="C16" s="119" t="s">
        <v>975</v>
      </c>
      <c r="D16" s="438">
        <v>1300</v>
      </c>
      <c r="E16" s="451">
        <v>15</v>
      </c>
      <c r="F16" s="81">
        <f t="shared" si="0"/>
        <v>19500</v>
      </c>
      <c r="G16" s="1104">
        <f t="shared" si="1"/>
        <v>19500</v>
      </c>
      <c r="H16" s="1104"/>
      <c r="I16" s="1104"/>
      <c r="J16" s="172">
        <v>19500</v>
      </c>
    </row>
    <row r="17" spans="1:10" s="329" customFormat="1" ht="12.75" customHeight="1">
      <c r="A17" s="28">
        <v>211</v>
      </c>
      <c r="B17" s="29" t="s">
        <v>937</v>
      </c>
      <c r="C17" s="60" t="s">
        <v>242</v>
      </c>
      <c r="D17" s="1105">
        <v>900</v>
      </c>
      <c r="E17" s="1106">
        <v>11</v>
      </c>
      <c r="F17" s="1106">
        <f t="shared" si="0"/>
        <v>9900</v>
      </c>
      <c r="G17" s="1106">
        <f t="shared" si="1"/>
        <v>9900</v>
      </c>
      <c r="H17" s="1106"/>
      <c r="I17" s="1104"/>
      <c r="J17" s="172">
        <v>9900</v>
      </c>
    </row>
    <row r="18" spans="1:10" s="329" customFormat="1" ht="12.75" customHeight="1">
      <c r="A18" s="31">
        <v>211</v>
      </c>
      <c r="B18" s="29" t="s">
        <v>960</v>
      </c>
      <c r="C18" s="119" t="s">
        <v>976</v>
      </c>
      <c r="D18" s="438">
        <v>600</v>
      </c>
      <c r="E18" s="451">
        <v>6</v>
      </c>
      <c r="F18" s="81">
        <f t="shared" si="0"/>
        <v>3600</v>
      </c>
      <c r="G18" s="1104">
        <f t="shared" si="1"/>
        <v>3600</v>
      </c>
      <c r="H18" s="1104"/>
      <c r="I18" s="1104"/>
      <c r="J18" s="172">
        <v>3600</v>
      </c>
    </row>
    <row r="19" spans="1:10" s="329" customFormat="1" ht="12.75" customHeight="1">
      <c r="A19" s="31">
        <v>211</v>
      </c>
      <c r="B19" s="37" t="s">
        <v>937</v>
      </c>
      <c r="C19" s="128" t="s">
        <v>104</v>
      </c>
      <c r="D19" s="438">
        <v>250</v>
      </c>
      <c r="E19" s="451">
        <v>206</v>
      </c>
      <c r="F19" s="81">
        <f t="shared" si="0"/>
        <v>51500</v>
      </c>
      <c r="G19" s="1104">
        <f t="shared" si="1"/>
        <v>51500</v>
      </c>
      <c r="H19" s="1104"/>
      <c r="I19" s="1104"/>
      <c r="J19" s="172">
        <v>51500</v>
      </c>
    </row>
    <row r="20" spans="1:10" s="329" customFormat="1" ht="12.75" customHeight="1">
      <c r="A20" s="31">
        <v>211</v>
      </c>
      <c r="B20" s="37" t="s">
        <v>937</v>
      </c>
      <c r="C20" s="128" t="s">
        <v>105</v>
      </c>
      <c r="D20" s="438">
        <v>300</v>
      </c>
      <c r="E20" s="451">
        <v>108</v>
      </c>
      <c r="F20" s="81">
        <f t="shared" si="0"/>
        <v>32400</v>
      </c>
      <c r="G20" s="1104">
        <f t="shared" si="1"/>
        <v>32400</v>
      </c>
      <c r="H20" s="1104"/>
      <c r="I20" s="1104"/>
      <c r="J20" s="172">
        <v>32400</v>
      </c>
    </row>
    <row r="21" spans="1:10" s="329" customFormat="1" ht="12.75" customHeight="1">
      <c r="A21" s="31">
        <v>211</v>
      </c>
      <c r="B21" s="29" t="s">
        <v>961</v>
      </c>
      <c r="C21" s="128" t="s">
        <v>106</v>
      </c>
      <c r="D21" s="438">
        <v>2000</v>
      </c>
      <c r="E21" s="451">
        <v>12</v>
      </c>
      <c r="F21" s="81">
        <f t="shared" si="0"/>
        <v>24000</v>
      </c>
      <c r="G21" s="1104">
        <f t="shared" si="1"/>
        <v>24000</v>
      </c>
      <c r="H21" s="1104"/>
      <c r="I21" s="1104"/>
      <c r="J21" s="172">
        <v>24000</v>
      </c>
    </row>
    <row r="22" spans="1:10" s="329" customFormat="1" ht="12.75" customHeight="1">
      <c r="A22" s="31">
        <v>211</v>
      </c>
      <c r="B22" s="29" t="s">
        <v>961</v>
      </c>
      <c r="C22" s="128" t="s">
        <v>107</v>
      </c>
      <c r="D22" s="438">
        <v>1100</v>
      </c>
      <c r="E22" s="451">
        <v>10</v>
      </c>
      <c r="F22" s="81">
        <f t="shared" si="0"/>
        <v>11000</v>
      </c>
      <c r="G22" s="1104">
        <f t="shared" si="1"/>
        <v>11000</v>
      </c>
      <c r="H22" s="1104"/>
      <c r="I22" s="1104"/>
      <c r="J22" s="172">
        <v>11000</v>
      </c>
    </row>
    <row r="23" spans="1:10" s="329" customFormat="1" ht="12.75" customHeight="1">
      <c r="A23" s="31">
        <v>211</v>
      </c>
      <c r="B23" s="29" t="s">
        <v>109</v>
      </c>
      <c r="C23" s="128" t="s">
        <v>108</v>
      </c>
      <c r="D23" s="438">
        <v>1600</v>
      </c>
      <c r="E23" s="451">
        <v>15.6</v>
      </c>
      <c r="F23" s="81">
        <f t="shared" si="0"/>
        <v>24960</v>
      </c>
      <c r="G23" s="1104">
        <f t="shared" si="1"/>
        <v>24960</v>
      </c>
      <c r="H23" s="1104"/>
      <c r="I23" s="1104"/>
      <c r="J23" s="172">
        <v>24960</v>
      </c>
    </row>
    <row r="24" spans="1:11" s="329" customFormat="1" ht="12.75" customHeight="1">
      <c r="A24" s="33" t="s">
        <v>955</v>
      </c>
      <c r="B24" s="34"/>
      <c r="C24" s="58"/>
      <c r="D24" s="1107"/>
      <c r="E24" s="1108"/>
      <c r="F24" s="68">
        <f>SUM(F13:F23)</f>
        <v>219350</v>
      </c>
      <c r="G24" s="68"/>
      <c r="H24" s="68"/>
      <c r="I24" s="1104"/>
      <c r="J24" s="173">
        <v>219350</v>
      </c>
      <c r="K24" s="330"/>
    </row>
    <row r="25" spans="1:11" s="329" customFormat="1" ht="12.75" customHeight="1">
      <c r="A25" s="238">
        <v>215</v>
      </c>
      <c r="B25" s="239" t="s">
        <v>937</v>
      </c>
      <c r="C25" s="119" t="s">
        <v>326</v>
      </c>
      <c r="D25" s="1109">
        <v>120</v>
      </c>
      <c r="E25" s="1110">
        <v>10</v>
      </c>
      <c r="F25" s="81">
        <f>E25*D25</f>
        <v>1200</v>
      </c>
      <c r="G25" s="81">
        <f>F25</f>
        <v>1200</v>
      </c>
      <c r="H25" s="81"/>
      <c r="I25" s="1104"/>
      <c r="J25" s="172">
        <v>1200</v>
      </c>
      <c r="K25" s="330"/>
    </row>
    <row r="26" spans="1:11" s="329" customFormat="1" ht="12.75" customHeight="1">
      <c r="A26" s="33" t="s">
        <v>327</v>
      </c>
      <c r="B26" s="34"/>
      <c r="C26" s="58"/>
      <c r="D26" s="1107"/>
      <c r="E26" s="1108"/>
      <c r="F26" s="68">
        <f>SUM(F25)</f>
        <v>1200</v>
      </c>
      <c r="G26" s="68"/>
      <c r="H26" s="68"/>
      <c r="I26" s="1104"/>
      <c r="J26" s="173">
        <v>1200</v>
      </c>
      <c r="K26" s="330"/>
    </row>
    <row r="27" spans="1:11" s="329" customFormat="1" ht="12.75" customHeight="1">
      <c r="A27" s="238">
        <v>221</v>
      </c>
      <c r="B27" s="239" t="s">
        <v>937</v>
      </c>
      <c r="C27" s="119" t="s">
        <v>328</v>
      </c>
      <c r="D27" s="1109">
        <v>162</v>
      </c>
      <c r="E27" s="1110">
        <v>5</v>
      </c>
      <c r="F27" s="81">
        <f>E27*D27</f>
        <v>810</v>
      </c>
      <c r="G27" s="81">
        <f>F27</f>
        <v>810</v>
      </c>
      <c r="H27" s="81"/>
      <c r="I27" s="1104"/>
      <c r="J27" s="172">
        <v>810</v>
      </c>
      <c r="K27" s="330"/>
    </row>
    <row r="28" spans="1:11" s="329" customFormat="1" ht="12.75" customHeight="1">
      <c r="A28" s="33" t="s">
        <v>329</v>
      </c>
      <c r="B28" s="34"/>
      <c r="C28" s="58"/>
      <c r="D28" s="1107"/>
      <c r="E28" s="1108"/>
      <c r="F28" s="68">
        <f>SUM(F27)</f>
        <v>810</v>
      </c>
      <c r="G28" s="68"/>
      <c r="H28" s="68"/>
      <c r="I28" s="1104"/>
      <c r="J28" s="173">
        <v>810</v>
      </c>
      <c r="K28" s="330"/>
    </row>
    <row r="29" spans="1:11" s="329" customFormat="1" ht="12.75" customHeight="1">
      <c r="A29" s="238">
        <v>222</v>
      </c>
      <c r="B29" s="239" t="s">
        <v>937</v>
      </c>
      <c r="C29" s="119" t="s">
        <v>330</v>
      </c>
      <c r="D29" s="1109">
        <v>100</v>
      </c>
      <c r="E29" s="1110">
        <v>80</v>
      </c>
      <c r="F29" s="81">
        <f>E29*D29</f>
        <v>8000</v>
      </c>
      <c r="G29" s="81">
        <f aca="true" t="shared" si="2" ref="G29:G40">F29</f>
        <v>8000</v>
      </c>
      <c r="H29" s="81"/>
      <c r="I29" s="1104"/>
      <c r="J29" s="172">
        <v>8000</v>
      </c>
      <c r="K29" s="330"/>
    </row>
    <row r="30" spans="1:11" s="329" customFormat="1" ht="12.75" customHeight="1">
      <c r="A30" s="238">
        <v>222</v>
      </c>
      <c r="B30" s="239" t="s">
        <v>937</v>
      </c>
      <c r="C30" s="119" t="s">
        <v>1089</v>
      </c>
      <c r="D30" s="1109">
        <v>190</v>
      </c>
      <c r="E30" s="1110">
        <v>190</v>
      </c>
      <c r="F30" s="81">
        <f>E30*D30</f>
        <v>36100</v>
      </c>
      <c r="G30" s="81">
        <f t="shared" si="2"/>
        <v>36100</v>
      </c>
      <c r="H30" s="81"/>
      <c r="I30" s="1104"/>
      <c r="J30" s="172">
        <v>36100</v>
      </c>
      <c r="K30" s="330"/>
    </row>
    <row r="31" spans="1:11" s="329" customFormat="1" ht="12.75" customHeight="1">
      <c r="A31" s="238">
        <v>222</v>
      </c>
      <c r="B31" s="239" t="s">
        <v>937</v>
      </c>
      <c r="C31" s="119" t="s">
        <v>623</v>
      </c>
      <c r="D31" s="1111">
        <v>200</v>
      </c>
      <c r="E31" s="1112">
        <v>13.904988261</v>
      </c>
      <c r="F31" s="81">
        <f>E31*D31</f>
        <v>2780.9976521999997</v>
      </c>
      <c r="G31" s="81">
        <f t="shared" si="2"/>
        <v>2780.9976521999997</v>
      </c>
      <c r="H31" s="81"/>
      <c r="I31" s="1104"/>
      <c r="J31" s="172">
        <v>2780.9976521999997</v>
      </c>
      <c r="K31" s="330"/>
    </row>
    <row r="32" spans="1:11" s="329" customFormat="1" ht="12.75" customHeight="1">
      <c r="A32" s="238">
        <v>222</v>
      </c>
      <c r="B32" s="239" t="s">
        <v>937</v>
      </c>
      <c r="C32" s="119" t="s">
        <v>332</v>
      </c>
      <c r="D32" s="1109">
        <v>190</v>
      </c>
      <c r="E32" s="1110">
        <v>80</v>
      </c>
      <c r="F32" s="81">
        <f>E32*D32</f>
        <v>15200</v>
      </c>
      <c r="G32" s="81">
        <f t="shared" si="2"/>
        <v>15200</v>
      </c>
      <c r="H32" s="81"/>
      <c r="I32" s="1104"/>
      <c r="J32" s="172">
        <v>15200</v>
      </c>
      <c r="K32" s="330"/>
    </row>
    <row r="33" spans="1:11" s="329" customFormat="1" ht="12.75" customHeight="1">
      <c r="A33" s="238">
        <v>222</v>
      </c>
      <c r="B33" s="239" t="s">
        <v>937</v>
      </c>
      <c r="C33" s="119" t="s">
        <v>243</v>
      </c>
      <c r="D33" s="1109">
        <v>300</v>
      </c>
      <c r="E33" s="1106">
        <v>40</v>
      </c>
      <c r="F33" s="81">
        <f>D33*E33</f>
        <v>12000</v>
      </c>
      <c r="G33" s="81">
        <f t="shared" si="2"/>
        <v>12000</v>
      </c>
      <c r="H33" s="81"/>
      <c r="I33" s="1104"/>
      <c r="J33" s="172">
        <v>12000</v>
      </c>
      <c r="K33" s="330"/>
    </row>
    <row r="34" spans="1:11" s="329" customFormat="1" ht="12.75" customHeight="1">
      <c r="A34" s="238">
        <v>222</v>
      </c>
      <c r="B34" s="239" t="s">
        <v>937</v>
      </c>
      <c r="C34" s="119" t="s">
        <v>622</v>
      </c>
      <c r="D34" s="1111">
        <v>114</v>
      </c>
      <c r="E34" s="1112">
        <v>20.152156899999998</v>
      </c>
      <c r="F34" s="81">
        <f>E34*D34</f>
        <v>2297.3458865999996</v>
      </c>
      <c r="G34" s="81">
        <f t="shared" si="2"/>
        <v>2297.3458865999996</v>
      </c>
      <c r="H34" s="81"/>
      <c r="I34" s="1104"/>
      <c r="J34" s="172">
        <v>2297.3458865999996</v>
      </c>
      <c r="K34" s="330"/>
    </row>
    <row r="35" spans="1:11" s="329" customFormat="1" ht="12.75" customHeight="1">
      <c r="A35" s="31">
        <v>222</v>
      </c>
      <c r="B35" s="29" t="s">
        <v>937</v>
      </c>
      <c r="C35" s="128" t="s">
        <v>428</v>
      </c>
      <c r="D35" s="1111">
        <v>200</v>
      </c>
      <c r="E35" s="1112">
        <v>50</v>
      </c>
      <c r="F35" s="81">
        <f>E35*D35</f>
        <v>10000</v>
      </c>
      <c r="G35" s="81">
        <f t="shared" si="2"/>
        <v>10000</v>
      </c>
      <c r="H35" s="81"/>
      <c r="I35" s="1104"/>
      <c r="J35" s="172">
        <v>10000</v>
      </c>
      <c r="K35" s="330"/>
    </row>
    <row r="36" spans="1:11" s="329" customFormat="1" ht="12.75" customHeight="1">
      <c r="A36" s="238">
        <v>222</v>
      </c>
      <c r="B36" s="239" t="s">
        <v>937</v>
      </c>
      <c r="C36" s="119" t="s">
        <v>244</v>
      </c>
      <c r="D36" s="1109">
        <v>350</v>
      </c>
      <c r="E36" s="1106">
        <v>115</v>
      </c>
      <c r="F36" s="81">
        <f>D36*E36</f>
        <v>40250</v>
      </c>
      <c r="G36" s="81">
        <f t="shared" si="2"/>
        <v>40250</v>
      </c>
      <c r="H36" s="81"/>
      <c r="I36" s="1104"/>
      <c r="J36" s="172">
        <v>40250</v>
      </c>
      <c r="K36" s="330"/>
    </row>
    <row r="37" spans="1:11" s="329" customFormat="1" ht="12.75" customHeight="1">
      <c r="A37" s="238">
        <v>222</v>
      </c>
      <c r="B37" s="239" t="s">
        <v>937</v>
      </c>
      <c r="C37" s="119" t="s">
        <v>245</v>
      </c>
      <c r="D37" s="1109">
        <v>200</v>
      </c>
      <c r="E37" s="1106">
        <v>50.5</v>
      </c>
      <c r="F37" s="81">
        <f>D37*E37</f>
        <v>10100</v>
      </c>
      <c r="G37" s="81">
        <f t="shared" si="2"/>
        <v>10100</v>
      </c>
      <c r="H37" s="81"/>
      <c r="I37" s="1104"/>
      <c r="J37" s="172">
        <v>10100</v>
      </c>
      <c r="K37" s="330"/>
    </row>
    <row r="38" spans="1:11" s="329" customFormat="1" ht="12.75" customHeight="1">
      <c r="A38" s="238">
        <v>222</v>
      </c>
      <c r="B38" s="239" t="s">
        <v>937</v>
      </c>
      <c r="C38" s="119" t="s">
        <v>246</v>
      </c>
      <c r="D38" s="1109">
        <v>100</v>
      </c>
      <c r="E38" s="1106">
        <v>15</v>
      </c>
      <c r="F38" s="81">
        <f>D38*E38</f>
        <v>1500</v>
      </c>
      <c r="G38" s="81">
        <f t="shared" si="2"/>
        <v>1500</v>
      </c>
      <c r="H38" s="81"/>
      <c r="I38" s="1104"/>
      <c r="J38" s="172">
        <v>1500</v>
      </c>
      <c r="K38" s="330"/>
    </row>
    <row r="39" spans="1:11" s="329" customFormat="1" ht="12.75" customHeight="1">
      <c r="A39" s="238">
        <v>222</v>
      </c>
      <c r="B39" s="239" t="s">
        <v>937</v>
      </c>
      <c r="C39" s="119" t="s">
        <v>247</v>
      </c>
      <c r="D39" s="1109">
        <v>200</v>
      </c>
      <c r="E39" s="1106">
        <v>200</v>
      </c>
      <c r="F39" s="81">
        <f>D39*E39</f>
        <v>40000</v>
      </c>
      <c r="G39" s="81">
        <f t="shared" si="2"/>
        <v>40000</v>
      </c>
      <c r="H39" s="81"/>
      <c r="I39" s="1104"/>
      <c r="J39" s="172">
        <v>40000</v>
      </c>
      <c r="K39" s="330"/>
    </row>
    <row r="40" spans="1:11" s="329" customFormat="1" ht="12.75" customHeight="1">
      <c r="A40" s="36">
        <v>222</v>
      </c>
      <c r="B40" s="37" t="s">
        <v>964</v>
      </c>
      <c r="C40" s="60" t="s">
        <v>226</v>
      </c>
      <c r="D40" s="1105">
        <v>150</v>
      </c>
      <c r="E40" s="1106">
        <v>470</v>
      </c>
      <c r="F40" s="81">
        <f>D40*E40</f>
        <v>70500</v>
      </c>
      <c r="G40" s="81">
        <f t="shared" si="2"/>
        <v>70500</v>
      </c>
      <c r="H40" s="81"/>
      <c r="I40" s="1104"/>
      <c r="J40" s="172">
        <v>70500</v>
      </c>
      <c r="K40" s="330"/>
    </row>
    <row r="41" spans="1:11" s="329" customFormat="1" ht="12.75" customHeight="1">
      <c r="A41" s="38" t="s">
        <v>227</v>
      </c>
      <c r="B41" s="37"/>
      <c r="C41" s="60"/>
      <c r="D41" s="1105"/>
      <c r="E41" s="1108"/>
      <c r="F41" s="68">
        <f>SUM(F29:F40)</f>
        <v>248728.3435388</v>
      </c>
      <c r="G41" s="68"/>
      <c r="H41" s="68"/>
      <c r="I41" s="1104"/>
      <c r="J41" s="173">
        <v>248728.3435388</v>
      </c>
      <c r="K41" s="330"/>
    </row>
    <row r="42" spans="1:11" s="329" customFormat="1" ht="12.75" customHeight="1">
      <c r="A42" s="238">
        <v>223</v>
      </c>
      <c r="B42" s="239" t="s">
        <v>937</v>
      </c>
      <c r="C42" s="119" t="s">
        <v>334</v>
      </c>
      <c r="D42" s="1109">
        <v>240</v>
      </c>
      <c r="E42" s="1110">
        <v>12</v>
      </c>
      <c r="F42" s="81">
        <f>E42*D42</f>
        <v>2880</v>
      </c>
      <c r="G42" s="81">
        <f>F42</f>
        <v>2880</v>
      </c>
      <c r="H42" s="81"/>
      <c r="I42" s="1104"/>
      <c r="J42" s="172">
        <v>2880</v>
      </c>
      <c r="K42" s="330"/>
    </row>
    <row r="43" spans="1:11" s="329" customFormat="1" ht="12.75" customHeight="1">
      <c r="A43" s="238">
        <v>223</v>
      </c>
      <c r="B43" s="239" t="s">
        <v>937</v>
      </c>
      <c r="C43" s="119" t="s">
        <v>335</v>
      </c>
      <c r="D43" s="1109">
        <v>200</v>
      </c>
      <c r="E43" s="1110">
        <v>7</v>
      </c>
      <c r="F43" s="81">
        <f>E43*D43</f>
        <v>1400</v>
      </c>
      <c r="G43" s="81">
        <f>F43</f>
        <v>1400</v>
      </c>
      <c r="H43" s="81"/>
      <c r="I43" s="1104"/>
      <c r="J43" s="172">
        <v>1400</v>
      </c>
      <c r="K43" s="330"/>
    </row>
    <row r="44" spans="1:11" s="329" customFormat="1" ht="12.75" customHeight="1">
      <c r="A44" s="238">
        <v>223</v>
      </c>
      <c r="B44" s="239" t="s">
        <v>937</v>
      </c>
      <c r="C44" s="119" t="s">
        <v>336</v>
      </c>
      <c r="D44" s="1109">
        <v>60</v>
      </c>
      <c r="E44" s="1110">
        <v>90</v>
      </c>
      <c r="F44" s="81">
        <f>E44*D44</f>
        <v>5400</v>
      </c>
      <c r="G44" s="81">
        <f>F44</f>
        <v>5400</v>
      </c>
      <c r="H44" s="81"/>
      <c r="I44" s="1104"/>
      <c r="J44" s="172">
        <v>5400</v>
      </c>
      <c r="K44" s="330"/>
    </row>
    <row r="45" spans="1:11" s="329" customFormat="1" ht="12.75" customHeight="1">
      <c r="A45" s="38" t="s">
        <v>337</v>
      </c>
      <c r="B45" s="37"/>
      <c r="C45" s="60"/>
      <c r="D45" s="1105"/>
      <c r="E45" s="1108"/>
      <c r="F45" s="68">
        <f>SUM(F42:F44)</f>
        <v>9680</v>
      </c>
      <c r="G45" s="68"/>
      <c r="H45" s="68"/>
      <c r="I45" s="1104"/>
      <c r="J45" s="173">
        <v>9680</v>
      </c>
      <c r="K45" s="330"/>
    </row>
    <row r="46" spans="1:10" s="329" customFormat="1" ht="12.75" customHeight="1">
      <c r="A46" s="1229">
        <v>231</v>
      </c>
      <c r="B46" s="1230" t="s">
        <v>953</v>
      </c>
      <c r="C46" s="1231" t="s">
        <v>1043</v>
      </c>
      <c r="D46" s="1232">
        <v>4000</v>
      </c>
      <c r="E46" s="1233">
        <v>12</v>
      </c>
      <c r="F46" s="1234">
        <f aca="true" t="shared" si="3" ref="F46:F55">D46*E46</f>
        <v>48000</v>
      </c>
      <c r="G46" s="1235">
        <f aca="true" t="shared" si="4" ref="G46:G62">F46</f>
        <v>48000</v>
      </c>
      <c r="H46" s="1235"/>
      <c r="I46" s="1235"/>
      <c r="J46" s="1236">
        <v>48000</v>
      </c>
    </row>
    <row r="47" spans="1:10" s="329" customFormat="1" ht="12.75" customHeight="1">
      <c r="A47" s="1229">
        <v>231</v>
      </c>
      <c r="B47" s="1230" t="s">
        <v>953</v>
      </c>
      <c r="C47" s="1231" t="s">
        <v>1044</v>
      </c>
      <c r="D47" s="1232">
        <v>2000</v>
      </c>
      <c r="E47" s="1233">
        <v>16</v>
      </c>
      <c r="F47" s="1234">
        <f t="shared" si="3"/>
        <v>32000</v>
      </c>
      <c r="G47" s="1235">
        <f t="shared" si="4"/>
        <v>32000</v>
      </c>
      <c r="H47" s="1235"/>
      <c r="I47" s="1235"/>
      <c r="J47" s="1236">
        <v>32000</v>
      </c>
    </row>
    <row r="48" spans="1:10" s="329" customFormat="1" ht="12.75" customHeight="1">
      <c r="A48" s="1250">
        <v>231</v>
      </c>
      <c r="B48" s="1251" t="s">
        <v>937</v>
      </c>
      <c r="C48" s="1252" t="s">
        <v>938</v>
      </c>
      <c r="D48" s="1253">
        <v>1000</v>
      </c>
      <c r="E48" s="1254">
        <v>8</v>
      </c>
      <c r="F48" s="1255">
        <f t="shared" si="3"/>
        <v>8000</v>
      </c>
      <c r="G48" s="1256">
        <f t="shared" si="4"/>
        <v>8000</v>
      </c>
      <c r="H48" s="1256"/>
      <c r="I48" s="1256"/>
      <c r="J48" s="1257">
        <v>8000</v>
      </c>
    </row>
    <row r="49" spans="1:10" s="329" customFormat="1" ht="12.75" customHeight="1">
      <c r="A49" s="28">
        <v>231</v>
      </c>
      <c r="B49" s="29" t="s">
        <v>960</v>
      </c>
      <c r="C49" s="110" t="s">
        <v>110</v>
      </c>
      <c r="D49" s="442">
        <v>100</v>
      </c>
      <c r="E49" s="451">
        <v>50</v>
      </c>
      <c r="F49" s="81">
        <f t="shared" si="3"/>
        <v>5000</v>
      </c>
      <c r="G49" s="1104">
        <f t="shared" si="4"/>
        <v>5000</v>
      </c>
      <c r="H49" s="1104"/>
      <c r="I49" s="1104"/>
      <c r="J49" s="172">
        <v>5000</v>
      </c>
    </row>
    <row r="50" spans="1:10" s="329" customFormat="1" ht="12.75" customHeight="1">
      <c r="A50" s="28">
        <v>231</v>
      </c>
      <c r="B50" s="29" t="s">
        <v>960</v>
      </c>
      <c r="C50" s="110" t="s">
        <v>111</v>
      </c>
      <c r="D50" s="442">
        <v>800</v>
      </c>
      <c r="E50" s="451">
        <v>1</v>
      </c>
      <c r="F50" s="81">
        <f t="shared" si="3"/>
        <v>800</v>
      </c>
      <c r="G50" s="1104">
        <f t="shared" si="4"/>
        <v>800</v>
      </c>
      <c r="H50" s="1104"/>
      <c r="I50" s="1104"/>
      <c r="J50" s="172">
        <v>800</v>
      </c>
    </row>
    <row r="51" spans="1:10" s="329" customFormat="1" ht="12.75" customHeight="1">
      <c r="A51" s="28">
        <v>231</v>
      </c>
      <c r="B51" s="29" t="s">
        <v>960</v>
      </c>
      <c r="C51" s="110" t="s">
        <v>112</v>
      </c>
      <c r="D51" s="442">
        <v>750</v>
      </c>
      <c r="E51" s="451">
        <v>1</v>
      </c>
      <c r="F51" s="81">
        <f t="shared" si="3"/>
        <v>750</v>
      </c>
      <c r="G51" s="1104">
        <f t="shared" si="4"/>
        <v>750</v>
      </c>
      <c r="H51" s="1104"/>
      <c r="I51" s="1104"/>
      <c r="J51" s="172">
        <v>750</v>
      </c>
    </row>
    <row r="52" spans="1:10" s="329" customFormat="1" ht="12.75" customHeight="1">
      <c r="A52" s="28">
        <v>231</v>
      </c>
      <c r="B52" s="29" t="s">
        <v>960</v>
      </c>
      <c r="C52" s="110" t="s">
        <v>113</v>
      </c>
      <c r="D52" s="442">
        <v>4500</v>
      </c>
      <c r="E52" s="451">
        <v>1</v>
      </c>
      <c r="F52" s="81">
        <f t="shared" si="3"/>
        <v>4500</v>
      </c>
      <c r="G52" s="1104">
        <f t="shared" si="4"/>
        <v>4500</v>
      </c>
      <c r="H52" s="1104"/>
      <c r="I52" s="1104"/>
      <c r="J52" s="172">
        <v>4500</v>
      </c>
    </row>
    <row r="53" spans="1:10" s="329" customFormat="1" ht="12.75" customHeight="1">
      <c r="A53" s="28">
        <v>231</v>
      </c>
      <c r="B53" s="29" t="s">
        <v>960</v>
      </c>
      <c r="C53" s="110" t="s">
        <v>114</v>
      </c>
      <c r="D53" s="442">
        <v>2500</v>
      </c>
      <c r="E53" s="451">
        <v>1</v>
      </c>
      <c r="F53" s="81">
        <f t="shared" si="3"/>
        <v>2500</v>
      </c>
      <c r="G53" s="1104">
        <f t="shared" si="4"/>
        <v>2500</v>
      </c>
      <c r="H53" s="1104"/>
      <c r="I53" s="1104"/>
      <c r="J53" s="172">
        <v>2500</v>
      </c>
    </row>
    <row r="54" spans="1:10" s="329" customFormat="1" ht="12.75" customHeight="1">
      <c r="A54" s="28">
        <v>231</v>
      </c>
      <c r="B54" s="37" t="s">
        <v>937</v>
      </c>
      <c r="C54" s="110" t="s">
        <v>115</v>
      </c>
      <c r="D54" s="442">
        <v>700</v>
      </c>
      <c r="E54" s="451">
        <v>1</v>
      </c>
      <c r="F54" s="81">
        <f t="shared" si="3"/>
        <v>700</v>
      </c>
      <c r="G54" s="1104">
        <f t="shared" si="4"/>
        <v>700</v>
      </c>
      <c r="H54" s="1104"/>
      <c r="I54" s="1104"/>
      <c r="J54" s="172">
        <v>700</v>
      </c>
    </row>
    <row r="55" spans="1:10" s="329" customFormat="1" ht="12.75" customHeight="1">
      <c r="A55" s="28">
        <v>231</v>
      </c>
      <c r="B55" s="29" t="s">
        <v>960</v>
      </c>
      <c r="C55" s="110" t="s">
        <v>116</v>
      </c>
      <c r="D55" s="442">
        <v>350</v>
      </c>
      <c r="E55" s="451">
        <v>10</v>
      </c>
      <c r="F55" s="81">
        <f t="shared" si="3"/>
        <v>3500</v>
      </c>
      <c r="G55" s="1104">
        <f t="shared" si="4"/>
        <v>3500</v>
      </c>
      <c r="H55" s="1104"/>
      <c r="I55" s="1104"/>
      <c r="J55" s="172">
        <v>3500</v>
      </c>
    </row>
    <row r="56" spans="1:10" s="329" customFormat="1" ht="12.75" customHeight="1">
      <c r="A56" s="28">
        <v>231</v>
      </c>
      <c r="B56" s="37" t="s">
        <v>960</v>
      </c>
      <c r="C56" s="168" t="s">
        <v>338</v>
      </c>
      <c r="D56" s="247">
        <v>300</v>
      </c>
      <c r="E56" s="1106">
        <v>15</v>
      </c>
      <c r="F56" s="81">
        <f>E56*D56</f>
        <v>4500</v>
      </c>
      <c r="G56" s="1104">
        <f t="shared" si="4"/>
        <v>4500</v>
      </c>
      <c r="H56" s="1104"/>
      <c r="I56" s="1104"/>
      <c r="J56" s="172">
        <v>4500</v>
      </c>
    </row>
    <row r="57" spans="1:10" s="329" customFormat="1" ht="12.75" customHeight="1">
      <c r="A57" s="28">
        <v>231</v>
      </c>
      <c r="B57" s="37" t="s">
        <v>937</v>
      </c>
      <c r="C57" s="21" t="s">
        <v>340</v>
      </c>
      <c r="D57" s="247">
        <v>350</v>
      </c>
      <c r="E57" s="1106">
        <v>10</v>
      </c>
      <c r="F57" s="81">
        <f>E57*D57</f>
        <v>3500</v>
      </c>
      <c r="G57" s="1104">
        <f t="shared" si="4"/>
        <v>3500</v>
      </c>
      <c r="H57" s="1104"/>
      <c r="I57" s="1104"/>
      <c r="J57" s="172">
        <v>3500</v>
      </c>
    </row>
    <row r="58" spans="1:10" s="329" customFormat="1" ht="12.75" customHeight="1">
      <c r="A58" s="28">
        <v>231</v>
      </c>
      <c r="B58" s="37" t="s">
        <v>937</v>
      </c>
      <c r="C58" s="168" t="s">
        <v>119</v>
      </c>
      <c r="D58" s="442">
        <v>100</v>
      </c>
      <c r="E58" s="1106">
        <v>9</v>
      </c>
      <c r="F58" s="81">
        <f>D58*E58</f>
        <v>900</v>
      </c>
      <c r="G58" s="1104">
        <f t="shared" si="4"/>
        <v>900</v>
      </c>
      <c r="H58" s="1104"/>
      <c r="I58" s="1104"/>
      <c r="J58" s="172">
        <v>900</v>
      </c>
    </row>
    <row r="59" spans="1:10" s="329" customFormat="1" ht="12.75" customHeight="1">
      <c r="A59" s="28">
        <v>231</v>
      </c>
      <c r="B59" s="37" t="s">
        <v>937</v>
      </c>
      <c r="C59" s="168" t="s">
        <v>120</v>
      </c>
      <c r="D59" s="442">
        <v>87</v>
      </c>
      <c r="E59" s="1106">
        <v>10</v>
      </c>
      <c r="F59" s="81">
        <f>D59*E59</f>
        <v>870</v>
      </c>
      <c r="G59" s="1104">
        <f t="shared" si="4"/>
        <v>870</v>
      </c>
      <c r="H59" s="1104"/>
      <c r="I59" s="1104"/>
      <c r="J59" s="172">
        <v>870</v>
      </c>
    </row>
    <row r="60" spans="1:10" s="329" customFormat="1" ht="12.75" customHeight="1">
      <c r="A60" s="28">
        <v>231</v>
      </c>
      <c r="B60" s="37" t="s">
        <v>937</v>
      </c>
      <c r="C60" s="168" t="s">
        <v>121</v>
      </c>
      <c r="D60" s="442">
        <v>320</v>
      </c>
      <c r="E60" s="1106">
        <v>10</v>
      </c>
      <c r="F60" s="81">
        <f>D60*E60</f>
        <v>3200</v>
      </c>
      <c r="G60" s="1104">
        <f t="shared" si="4"/>
        <v>3200</v>
      </c>
      <c r="H60" s="1104"/>
      <c r="I60" s="1104"/>
      <c r="J60" s="172">
        <v>3200</v>
      </c>
    </row>
    <row r="61" spans="1:11" s="329" customFormat="1" ht="12.75" customHeight="1">
      <c r="A61" s="36">
        <v>231</v>
      </c>
      <c r="B61" s="4" t="s">
        <v>964</v>
      </c>
      <c r="C61" s="168" t="s">
        <v>151</v>
      </c>
      <c r="D61" s="442">
        <v>2</v>
      </c>
      <c r="E61" s="451">
        <v>420</v>
      </c>
      <c r="F61" s="81">
        <f>D61*E61</f>
        <v>840</v>
      </c>
      <c r="G61" s="1104">
        <f t="shared" si="4"/>
        <v>840</v>
      </c>
      <c r="H61" s="1104"/>
      <c r="I61" s="1104"/>
      <c r="J61" s="172">
        <v>840</v>
      </c>
      <c r="K61" s="330"/>
    </row>
    <row r="62" spans="1:11" s="329" customFormat="1" ht="12.75" customHeight="1">
      <c r="A62" s="36">
        <v>231</v>
      </c>
      <c r="B62" s="4" t="s">
        <v>964</v>
      </c>
      <c r="C62" s="168" t="s">
        <v>152</v>
      </c>
      <c r="D62" s="442">
        <v>182</v>
      </c>
      <c r="E62" s="451">
        <v>2.4</v>
      </c>
      <c r="F62" s="81">
        <f>D62*E62</f>
        <v>436.8</v>
      </c>
      <c r="G62" s="1104">
        <f t="shared" si="4"/>
        <v>436.8</v>
      </c>
      <c r="H62" s="1104"/>
      <c r="I62" s="1104"/>
      <c r="J62" s="172">
        <v>436.8</v>
      </c>
      <c r="K62" s="330"/>
    </row>
    <row r="63" spans="1:11" s="332" customFormat="1" ht="12.75" customHeight="1">
      <c r="A63" s="38" t="s">
        <v>956</v>
      </c>
      <c r="B63" s="39"/>
      <c r="C63" s="61"/>
      <c r="D63" s="1113"/>
      <c r="E63" s="1114"/>
      <c r="F63" s="68">
        <f>SUM(F46:F62)</f>
        <v>119996.8</v>
      </c>
      <c r="G63" s="68"/>
      <c r="H63" s="68"/>
      <c r="I63" s="1104"/>
      <c r="J63" s="173">
        <v>119996.8</v>
      </c>
      <c r="K63" s="331"/>
    </row>
    <row r="64" spans="1:11" s="332" customFormat="1" ht="12.75" customHeight="1">
      <c r="A64" s="36">
        <v>232</v>
      </c>
      <c r="B64" s="37" t="s">
        <v>953</v>
      </c>
      <c r="C64" s="60" t="s">
        <v>248</v>
      </c>
      <c r="D64" s="1115">
        <v>20</v>
      </c>
      <c r="E64" s="1116">
        <v>17</v>
      </c>
      <c r="F64" s="81">
        <f>D64*E64</f>
        <v>340</v>
      </c>
      <c r="G64" s="81">
        <f>F64</f>
        <v>340</v>
      </c>
      <c r="H64" s="81"/>
      <c r="I64" s="1104"/>
      <c r="J64" s="172">
        <v>340</v>
      </c>
      <c r="K64" s="331"/>
    </row>
    <row r="65" spans="1:11" s="332" customFormat="1" ht="12.75" customHeight="1">
      <c r="A65" s="28">
        <v>232</v>
      </c>
      <c r="B65" s="30" t="s">
        <v>953</v>
      </c>
      <c r="C65" s="60" t="s">
        <v>249</v>
      </c>
      <c r="D65" s="1115">
        <v>12</v>
      </c>
      <c r="E65" s="1116">
        <v>85</v>
      </c>
      <c r="F65" s="81">
        <f>D65*E65</f>
        <v>1020</v>
      </c>
      <c r="G65" s="81">
        <f>F65</f>
        <v>1020</v>
      </c>
      <c r="H65" s="81"/>
      <c r="I65" s="1104"/>
      <c r="J65" s="172">
        <v>1020</v>
      </c>
      <c r="K65" s="331"/>
    </row>
    <row r="66" spans="1:11" s="332" customFormat="1" ht="12.75" customHeight="1">
      <c r="A66" s="38" t="s">
        <v>250</v>
      </c>
      <c r="B66" s="39"/>
      <c r="C66" s="61"/>
      <c r="D66" s="1113"/>
      <c r="E66" s="1114"/>
      <c r="F66" s="68">
        <f>SUM(F64:F65)</f>
        <v>1360</v>
      </c>
      <c r="G66" s="68"/>
      <c r="H66" s="68"/>
      <c r="I66" s="1104"/>
      <c r="J66" s="173">
        <v>1360</v>
      </c>
      <c r="K66" s="331"/>
    </row>
    <row r="67" spans="1:11" s="332" customFormat="1" ht="12.75" customHeight="1">
      <c r="A67" s="36">
        <v>233</v>
      </c>
      <c r="B67" s="37" t="s">
        <v>532</v>
      </c>
      <c r="C67" s="60" t="s">
        <v>1090</v>
      </c>
      <c r="D67" s="1115">
        <v>5</v>
      </c>
      <c r="E67" s="1116">
        <v>90</v>
      </c>
      <c r="F67" s="81">
        <f>E67*D67</f>
        <v>450</v>
      </c>
      <c r="G67" s="81">
        <f aca="true" t="shared" si="5" ref="G67:G76">F67</f>
        <v>450</v>
      </c>
      <c r="H67" s="81"/>
      <c r="I67" s="1104"/>
      <c r="J67" s="172">
        <v>450</v>
      </c>
      <c r="K67" s="331"/>
    </row>
    <row r="68" spans="1:11" s="332" customFormat="1" ht="12.75" customHeight="1">
      <c r="A68" s="36">
        <v>233</v>
      </c>
      <c r="B68" s="37" t="s">
        <v>532</v>
      </c>
      <c r="C68" s="60" t="s">
        <v>533</v>
      </c>
      <c r="D68" s="1115">
        <v>5</v>
      </c>
      <c r="E68" s="1116">
        <v>90</v>
      </c>
      <c r="F68" s="81">
        <f>E68*D68</f>
        <v>450</v>
      </c>
      <c r="G68" s="81">
        <f t="shared" si="5"/>
        <v>450</v>
      </c>
      <c r="H68" s="81"/>
      <c r="I68" s="1104"/>
      <c r="J68" s="172">
        <v>450</v>
      </c>
      <c r="K68" s="331"/>
    </row>
    <row r="69" spans="1:11" s="332" customFormat="1" ht="12.75" customHeight="1">
      <c r="A69" s="36">
        <v>233</v>
      </c>
      <c r="B69" s="37" t="s">
        <v>532</v>
      </c>
      <c r="C69" s="60" t="s">
        <v>534</v>
      </c>
      <c r="D69" s="1115">
        <v>5</v>
      </c>
      <c r="E69" s="1116">
        <v>90</v>
      </c>
      <c r="F69" s="81">
        <f>E69*D69</f>
        <v>450</v>
      </c>
      <c r="G69" s="81">
        <f t="shared" si="5"/>
        <v>450</v>
      </c>
      <c r="H69" s="81"/>
      <c r="I69" s="1104"/>
      <c r="J69" s="172">
        <v>450</v>
      </c>
      <c r="K69" s="331"/>
    </row>
    <row r="70" spans="1:11" s="332" customFormat="1" ht="12.75" customHeight="1">
      <c r="A70" s="36">
        <v>233</v>
      </c>
      <c r="B70" s="37" t="s">
        <v>937</v>
      </c>
      <c r="C70" s="60" t="s">
        <v>535</v>
      </c>
      <c r="D70" s="1115">
        <v>3000</v>
      </c>
      <c r="E70" s="1112">
        <v>1</v>
      </c>
      <c r="F70" s="81">
        <f>E70*D70</f>
        <v>3000</v>
      </c>
      <c r="G70" s="81">
        <f t="shared" si="5"/>
        <v>3000</v>
      </c>
      <c r="H70" s="81"/>
      <c r="I70" s="1104"/>
      <c r="J70" s="172">
        <v>3000</v>
      </c>
      <c r="K70" s="331"/>
    </row>
    <row r="71" spans="1:11" s="332" customFormat="1" ht="12.75" customHeight="1">
      <c r="A71" s="36">
        <v>233</v>
      </c>
      <c r="B71" s="37" t="s">
        <v>532</v>
      </c>
      <c r="C71" s="60" t="s">
        <v>1091</v>
      </c>
      <c r="D71" s="1115">
        <v>5</v>
      </c>
      <c r="E71" s="1116">
        <v>90</v>
      </c>
      <c r="F71" s="81">
        <f>E71*D71</f>
        <v>450</v>
      </c>
      <c r="G71" s="81">
        <f t="shared" si="5"/>
        <v>450</v>
      </c>
      <c r="H71" s="81"/>
      <c r="I71" s="1104"/>
      <c r="J71" s="172">
        <v>450</v>
      </c>
      <c r="K71" s="331"/>
    </row>
    <row r="72" spans="1:11" s="332" customFormat="1" ht="12.75" customHeight="1">
      <c r="A72" s="36">
        <v>233</v>
      </c>
      <c r="B72" s="37" t="s">
        <v>251</v>
      </c>
      <c r="C72" s="60" t="s">
        <v>252</v>
      </c>
      <c r="D72" s="1105">
        <v>10</v>
      </c>
      <c r="E72" s="1106">
        <f>+D72*1.3</f>
        <v>13</v>
      </c>
      <c r="F72" s="81">
        <f>D72*E72</f>
        <v>130</v>
      </c>
      <c r="G72" s="81">
        <f t="shared" si="5"/>
        <v>130</v>
      </c>
      <c r="H72" s="81"/>
      <c r="I72" s="1104"/>
      <c r="J72" s="172">
        <v>130</v>
      </c>
      <c r="K72" s="331"/>
    </row>
    <row r="73" spans="1:11" s="332" customFormat="1" ht="12.75" customHeight="1">
      <c r="A73" s="36">
        <v>233</v>
      </c>
      <c r="B73" s="37" t="s">
        <v>960</v>
      </c>
      <c r="C73" s="60" t="s">
        <v>253</v>
      </c>
      <c r="D73" s="1105">
        <v>10</v>
      </c>
      <c r="E73" s="1106">
        <v>34.1</v>
      </c>
      <c r="F73" s="81">
        <f>D73*E73</f>
        <v>341</v>
      </c>
      <c r="G73" s="81">
        <f t="shared" si="5"/>
        <v>341</v>
      </c>
      <c r="H73" s="81"/>
      <c r="I73" s="1104"/>
      <c r="J73" s="172">
        <v>341</v>
      </c>
      <c r="K73" s="331"/>
    </row>
    <row r="74" spans="1:11" s="332" customFormat="1" ht="12.75" customHeight="1">
      <c r="A74" s="36">
        <v>233</v>
      </c>
      <c r="B74" s="37" t="s">
        <v>960</v>
      </c>
      <c r="C74" s="60" t="s">
        <v>254</v>
      </c>
      <c r="D74" s="1105">
        <v>11</v>
      </c>
      <c r="E74" s="1106">
        <f>+D74*1.3</f>
        <v>14.3</v>
      </c>
      <c r="F74" s="81">
        <f>D74*E74</f>
        <v>157.3</v>
      </c>
      <c r="G74" s="81">
        <f t="shared" si="5"/>
        <v>157.3</v>
      </c>
      <c r="H74" s="81"/>
      <c r="I74" s="1104"/>
      <c r="J74" s="172">
        <v>157.3</v>
      </c>
      <c r="K74" s="331"/>
    </row>
    <row r="75" spans="1:11" s="332" customFormat="1" ht="12.75" customHeight="1">
      <c r="A75" s="36">
        <v>233</v>
      </c>
      <c r="B75" s="32" t="s">
        <v>960</v>
      </c>
      <c r="C75" s="119" t="s">
        <v>255</v>
      </c>
      <c r="D75" s="1111">
        <v>19</v>
      </c>
      <c r="E75" s="1106">
        <f>+D75*1.3</f>
        <v>24.7</v>
      </c>
      <c r="F75" s="81">
        <f>D75*E75</f>
        <v>469.3</v>
      </c>
      <c r="G75" s="81">
        <f t="shared" si="5"/>
        <v>469.3</v>
      </c>
      <c r="H75" s="81"/>
      <c r="I75" s="1104"/>
      <c r="J75" s="172">
        <v>469.3</v>
      </c>
      <c r="K75" s="331"/>
    </row>
    <row r="76" spans="1:11" s="332" customFormat="1" ht="12.75" customHeight="1">
      <c r="A76" s="36">
        <v>233</v>
      </c>
      <c r="B76" s="32" t="s">
        <v>960</v>
      </c>
      <c r="C76" s="119" t="s">
        <v>256</v>
      </c>
      <c r="D76" s="1111">
        <v>19</v>
      </c>
      <c r="E76" s="1106">
        <f>+D76*1.3</f>
        <v>24.7</v>
      </c>
      <c r="F76" s="81">
        <f>D76*E76</f>
        <v>469.3</v>
      </c>
      <c r="G76" s="81">
        <f t="shared" si="5"/>
        <v>469.3</v>
      </c>
      <c r="H76" s="81"/>
      <c r="I76" s="1104"/>
      <c r="J76" s="172">
        <v>469.3</v>
      </c>
      <c r="K76" s="331"/>
    </row>
    <row r="77" spans="1:11" s="332" customFormat="1" ht="12.75" customHeight="1">
      <c r="A77" s="38" t="s">
        <v>257</v>
      </c>
      <c r="B77" s="39"/>
      <c r="C77" s="61"/>
      <c r="D77" s="1113"/>
      <c r="E77" s="1114"/>
      <c r="F77" s="68">
        <f>SUM(F67:F76)</f>
        <v>6366.900000000001</v>
      </c>
      <c r="G77" s="68"/>
      <c r="H77" s="68"/>
      <c r="I77" s="1104"/>
      <c r="J77" s="173">
        <v>6366.9</v>
      </c>
      <c r="K77" s="331"/>
    </row>
    <row r="78" spans="1:11" s="332" customFormat="1" ht="12.75" customHeight="1">
      <c r="A78" s="272">
        <v>234</v>
      </c>
      <c r="B78" s="37" t="s">
        <v>536</v>
      </c>
      <c r="C78" s="60" t="s">
        <v>537</v>
      </c>
      <c r="D78" s="1115">
        <v>4</v>
      </c>
      <c r="E78" s="1116">
        <v>5</v>
      </c>
      <c r="F78" s="81">
        <f aca="true" t="shared" si="6" ref="F78:F87">E78*D78</f>
        <v>20</v>
      </c>
      <c r="G78" s="81">
        <f aca="true" t="shared" si="7" ref="G78:G87">F78</f>
        <v>20</v>
      </c>
      <c r="H78" s="81"/>
      <c r="I78" s="1104"/>
      <c r="J78" s="172">
        <v>20</v>
      </c>
      <c r="K78" s="331"/>
    </row>
    <row r="79" spans="1:11" s="332" customFormat="1" ht="12.75" customHeight="1">
      <c r="A79" s="272">
        <v>234</v>
      </c>
      <c r="B79" s="37" t="s">
        <v>937</v>
      </c>
      <c r="C79" s="60" t="s">
        <v>538</v>
      </c>
      <c r="D79" s="1115">
        <v>37</v>
      </c>
      <c r="E79" s="1116">
        <v>20</v>
      </c>
      <c r="F79" s="81">
        <f t="shared" si="6"/>
        <v>740</v>
      </c>
      <c r="G79" s="81">
        <f t="shared" si="7"/>
        <v>740</v>
      </c>
      <c r="H79" s="81"/>
      <c r="I79" s="1104"/>
      <c r="J79" s="172">
        <v>740</v>
      </c>
      <c r="K79" s="331"/>
    </row>
    <row r="80" spans="1:11" s="332" customFormat="1" ht="12.75" customHeight="1">
      <c r="A80" s="36">
        <v>234</v>
      </c>
      <c r="B80" s="37" t="s">
        <v>937</v>
      </c>
      <c r="C80" s="60" t="s">
        <v>539</v>
      </c>
      <c r="D80" s="1115">
        <v>100</v>
      </c>
      <c r="E80" s="1116">
        <v>35</v>
      </c>
      <c r="F80" s="81">
        <f t="shared" si="6"/>
        <v>3500</v>
      </c>
      <c r="G80" s="81">
        <f t="shared" si="7"/>
        <v>3500</v>
      </c>
      <c r="H80" s="81"/>
      <c r="I80" s="1104"/>
      <c r="J80" s="172">
        <v>3500</v>
      </c>
      <c r="K80" s="331"/>
    </row>
    <row r="81" spans="1:11" s="332" customFormat="1" ht="12.75" customHeight="1">
      <c r="A81" s="435">
        <v>234</v>
      </c>
      <c r="B81" s="37" t="s">
        <v>937</v>
      </c>
      <c r="C81" s="1117" t="s">
        <v>665</v>
      </c>
      <c r="D81" s="1118">
        <v>1000</v>
      </c>
      <c r="E81" s="1119">
        <v>1</v>
      </c>
      <c r="F81" s="81">
        <f t="shared" si="6"/>
        <v>1000</v>
      </c>
      <c r="G81" s="81">
        <f t="shared" si="7"/>
        <v>1000</v>
      </c>
      <c r="H81" s="81"/>
      <c r="I81" s="1104"/>
      <c r="J81" s="172">
        <v>1000</v>
      </c>
      <c r="K81" s="331"/>
    </row>
    <row r="82" spans="1:11" s="332" customFormat="1" ht="12.75" customHeight="1">
      <c r="A82" s="36">
        <v>234</v>
      </c>
      <c r="B82" s="37" t="s">
        <v>937</v>
      </c>
      <c r="C82" s="60" t="s">
        <v>938</v>
      </c>
      <c r="D82" s="1115">
        <v>400</v>
      </c>
      <c r="E82" s="1116">
        <v>10</v>
      </c>
      <c r="F82" s="81">
        <f t="shared" si="6"/>
        <v>4000</v>
      </c>
      <c r="G82" s="81">
        <f t="shared" si="7"/>
        <v>4000</v>
      </c>
      <c r="H82" s="81"/>
      <c r="I82" s="1104"/>
      <c r="J82" s="172">
        <v>4000</v>
      </c>
      <c r="K82" s="331"/>
    </row>
    <row r="83" spans="1:11" s="332" customFormat="1" ht="12.75" customHeight="1">
      <c r="A83" s="36">
        <v>234</v>
      </c>
      <c r="B83" s="37" t="s">
        <v>434</v>
      </c>
      <c r="C83" s="60" t="s">
        <v>435</v>
      </c>
      <c r="D83" s="1105">
        <v>800</v>
      </c>
      <c r="E83" s="1106">
        <v>6</v>
      </c>
      <c r="F83" s="81">
        <f t="shared" si="6"/>
        <v>4800</v>
      </c>
      <c r="G83" s="81">
        <f t="shared" si="7"/>
        <v>4800</v>
      </c>
      <c r="H83" s="81"/>
      <c r="I83" s="1104"/>
      <c r="J83" s="172">
        <v>4800</v>
      </c>
      <c r="K83" s="331"/>
    </row>
    <row r="84" spans="1:11" s="332" customFormat="1" ht="12.75" customHeight="1">
      <c r="A84" s="36">
        <v>234</v>
      </c>
      <c r="B84" s="37" t="s">
        <v>937</v>
      </c>
      <c r="C84" s="60" t="s">
        <v>341</v>
      </c>
      <c r="D84" s="1115">
        <v>1600</v>
      </c>
      <c r="E84" s="1116">
        <v>1.5</v>
      </c>
      <c r="F84" s="81">
        <f t="shared" si="6"/>
        <v>2400</v>
      </c>
      <c r="G84" s="81">
        <f t="shared" si="7"/>
        <v>2400</v>
      </c>
      <c r="H84" s="81"/>
      <c r="I84" s="1104"/>
      <c r="J84" s="172">
        <v>2400</v>
      </c>
      <c r="K84" s="331"/>
    </row>
    <row r="85" spans="1:11" s="332" customFormat="1" ht="12.75" customHeight="1">
      <c r="A85" s="36">
        <v>234</v>
      </c>
      <c r="B85" s="37" t="s">
        <v>937</v>
      </c>
      <c r="C85" s="60" t="s">
        <v>342</v>
      </c>
      <c r="D85" s="1115">
        <v>600</v>
      </c>
      <c r="E85" s="1116">
        <v>4</v>
      </c>
      <c r="F85" s="81">
        <f t="shared" si="6"/>
        <v>2400</v>
      </c>
      <c r="G85" s="81">
        <f t="shared" si="7"/>
        <v>2400</v>
      </c>
      <c r="H85" s="81"/>
      <c r="I85" s="1104"/>
      <c r="J85" s="172">
        <v>2400</v>
      </c>
      <c r="K85" s="331"/>
    </row>
    <row r="86" spans="1:11" s="332" customFormat="1" ht="12.75" customHeight="1">
      <c r="A86" s="36">
        <v>234</v>
      </c>
      <c r="B86" s="37" t="s">
        <v>439</v>
      </c>
      <c r="C86" s="60" t="s">
        <v>440</v>
      </c>
      <c r="D86" s="1105">
        <v>350</v>
      </c>
      <c r="E86" s="1120">
        <v>3.9</v>
      </c>
      <c r="F86" s="81">
        <f t="shared" si="6"/>
        <v>1365</v>
      </c>
      <c r="G86" s="81">
        <f t="shared" si="7"/>
        <v>1365</v>
      </c>
      <c r="H86" s="81"/>
      <c r="I86" s="1104"/>
      <c r="J86" s="172">
        <v>1365</v>
      </c>
      <c r="K86" s="331"/>
    </row>
    <row r="87" spans="1:11" s="332" customFormat="1" ht="12.75" customHeight="1">
      <c r="A87" s="36">
        <v>234</v>
      </c>
      <c r="B87" s="37" t="s">
        <v>937</v>
      </c>
      <c r="C87" s="60" t="s">
        <v>1092</v>
      </c>
      <c r="D87" s="1115">
        <v>200</v>
      </c>
      <c r="E87" s="1116">
        <v>1</v>
      </c>
      <c r="F87" s="81">
        <f t="shared" si="6"/>
        <v>200</v>
      </c>
      <c r="G87" s="81">
        <f t="shared" si="7"/>
        <v>200</v>
      </c>
      <c r="H87" s="81"/>
      <c r="I87" s="1104"/>
      <c r="J87" s="172">
        <v>200</v>
      </c>
      <c r="K87" s="331"/>
    </row>
    <row r="88" spans="1:11" s="332" customFormat="1" ht="12.75" customHeight="1">
      <c r="A88" s="38" t="s">
        <v>346</v>
      </c>
      <c r="B88" s="39"/>
      <c r="C88" s="61"/>
      <c r="D88" s="1113"/>
      <c r="E88" s="1114"/>
      <c r="F88" s="68">
        <f>SUM(F78:F87)</f>
        <v>20425</v>
      </c>
      <c r="G88" s="68"/>
      <c r="H88" s="68"/>
      <c r="I88" s="1104"/>
      <c r="J88" s="173">
        <v>20425</v>
      </c>
      <c r="K88" s="331"/>
    </row>
    <row r="89" spans="1:11" s="332" customFormat="1" ht="12.75" customHeight="1">
      <c r="A89" s="36">
        <v>235</v>
      </c>
      <c r="B89" s="37" t="s">
        <v>946</v>
      </c>
      <c r="C89" s="60" t="s">
        <v>540</v>
      </c>
      <c r="D89" s="1115">
        <v>12</v>
      </c>
      <c r="E89" s="1116">
        <v>300</v>
      </c>
      <c r="F89" s="81">
        <f aca="true" t="shared" si="8" ref="F89:F95">E89*D89</f>
        <v>3600</v>
      </c>
      <c r="G89" s="81">
        <f aca="true" t="shared" si="9" ref="G89:G95">F89</f>
        <v>3600</v>
      </c>
      <c r="H89" s="81"/>
      <c r="I89" s="1104"/>
      <c r="J89" s="172">
        <v>3600</v>
      </c>
      <c r="K89" s="331"/>
    </row>
    <row r="90" spans="1:11" s="332" customFormat="1" ht="24" customHeight="1">
      <c r="A90" s="36">
        <v>235</v>
      </c>
      <c r="B90" s="37" t="s">
        <v>937</v>
      </c>
      <c r="C90" s="60" t="s">
        <v>541</v>
      </c>
      <c r="D90" s="1115">
        <v>8</v>
      </c>
      <c r="E90" s="1116">
        <v>40</v>
      </c>
      <c r="F90" s="81">
        <f t="shared" si="8"/>
        <v>320</v>
      </c>
      <c r="G90" s="81">
        <f t="shared" si="9"/>
        <v>320</v>
      </c>
      <c r="H90" s="81"/>
      <c r="I90" s="1104"/>
      <c r="J90" s="172">
        <v>320</v>
      </c>
      <c r="K90" s="331"/>
    </row>
    <row r="91" spans="1:11" s="332" customFormat="1" ht="12.75" customHeight="1">
      <c r="A91" s="36">
        <v>235</v>
      </c>
      <c r="B91" s="37" t="s">
        <v>937</v>
      </c>
      <c r="C91" s="60" t="s">
        <v>542</v>
      </c>
      <c r="D91" s="1115">
        <v>1</v>
      </c>
      <c r="E91" s="1116">
        <v>199</v>
      </c>
      <c r="F91" s="81">
        <f t="shared" si="8"/>
        <v>199</v>
      </c>
      <c r="G91" s="81">
        <f t="shared" si="9"/>
        <v>199</v>
      </c>
      <c r="H91" s="81"/>
      <c r="I91" s="1104"/>
      <c r="J91" s="172">
        <v>199</v>
      </c>
      <c r="K91" s="331"/>
    </row>
    <row r="92" spans="1:11" s="332" customFormat="1" ht="12.75" customHeight="1">
      <c r="A92" s="36">
        <v>235</v>
      </c>
      <c r="B92" s="37" t="s">
        <v>937</v>
      </c>
      <c r="C92" s="60" t="s">
        <v>543</v>
      </c>
      <c r="D92" s="1115">
        <v>2</v>
      </c>
      <c r="E92" s="1116">
        <v>310</v>
      </c>
      <c r="F92" s="81">
        <f t="shared" si="8"/>
        <v>620</v>
      </c>
      <c r="G92" s="81">
        <f t="shared" si="9"/>
        <v>620</v>
      </c>
      <c r="H92" s="81"/>
      <c r="I92" s="1104"/>
      <c r="J92" s="172">
        <v>620</v>
      </c>
      <c r="K92" s="331"/>
    </row>
    <row r="93" spans="1:11" s="332" customFormat="1" ht="12.75" customHeight="1">
      <c r="A93" s="36">
        <v>235</v>
      </c>
      <c r="B93" s="37" t="s">
        <v>937</v>
      </c>
      <c r="C93" s="60" t="s">
        <v>544</v>
      </c>
      <c r="D93" s="1115">
        <v>7</v>
      </c>
      <c r="E93" s="1116">
        <v>250</v>
      </c>
      <c r="F93" s="81">
        <f t="shared" si="8"/>
        <v>1750</v>
      </c>
      <c r="G93" s="81">
        <f t="shared" si="9"/>
        <v>1750</v>
      </c>
      <c r="H93" s="81"/>
      <c r="I93" s="1104"/>
      <c r="J93" s="172">
        <v>1750</v>
      </c>
      <c r="K93" s="331"/>
    </row>
    <row r="94" spans="1:11" s="332" customFormat="1" ht="12.75" customHeight="1">
      <c r="A94" s="36">
        <v>235</v>
      </c>
      <c r="B94" s="37" t="s">
        <v>937</v>
      </c>
      <c r="C94" s="60" t="s">
        <v>545</v>
      </c>
      <c r="D94" s="1115">
        <v>1</v>
      </c>
      <c r="E94" s="1116">
        <v>1180.53</v>
      </c>
      <c r="F94" s="81">
        <f t="shared" si="8"/>
        <v>1180.53</v>
      </c>
      <c r="G94" s="81">
        <f t="shared" si="9"/>
        <v>1180.53</v>
      </c>
      <c r="H94" s="81"/>
      <c r="I94" s="1104"/>
      <c r="J94" s="172">
        <v>1180.53</v>
      </c>
      <c r="K94" s="331"/>
    </row>
    <row r="95" spans="1:11" s="332" customFormat="1" ht="12.75" customHeight="1">
      <c r="A95" s="36">
        <v>235</v>
      </c>
      <c r="B95" s="37" t="s">
        <v>946</v>
      </c>
      <c r="C95" s="60" t="s">
        <v>546</v>
      </c>
      <c r="D95" s="1115">
        <v>12</v>
      </c>
      <c r="E95" s="1116">
        <v>100</v>
      </c>
      <c r="F95" s="81">
        <f t="shared" si="8"/>
        <v>1200</v>
      </c>
      <c r="G95" s="81">
        <f t="shared" si="9"/>
        <v>1200</v>
      </c>
      <c r="H95" s="81"/>
      <c r="I95" s="1104"/>
      <c r="J95" s="172">
        <v>1200</v>
      </c>
      <c r="K95" s="331"/>
    </row>
    <row r="96" spans="1:11" s="332" customFormat="1" ht="12.75" customHeight="1">
      <c r="A96" s="38" t="s">
        <v>557</v>
      </c>
      <c r="B96" s="39"/>
      <c r="C96" s="61"/>
      <c r="D96" s="1113"/>
      <c r="E96" s="1114"/>
      <c r="F96" s="68">
        <f>SUM(F89:F95)</f>
        <v>8869.529999999999</v>
      </c>
      <c r="G96" s="68"/>
      <c r="H96" s="68"/>
      <c r="I96" s="1104"/>
      <c r="J96" s="173">
        <f>SUM(J89:J95)</f>
        <v>8869.529999999999</v>
      </c>
      <c r="K96" s="331"/>
    </row>
    <row r="97" spans="1:11" s="332" customFormat="1" ht="12.75" customHeight="1">
      <c r="A97" s="36">
        <v>239</v>
      </c>
      <c r="B97" s="37" t="s">
        <v>937</v>
      </c>
      <c r="C97" s="60" t="s">
        <v>547</v>
      </c>
      <c r="D97" s="1115">
        <v>3</v>
      </c>
      <c r="E97" s="1116">
        <v>300</v>
      </c>
      <c r="F97" s="81">
        <f>E97*D97</f>
        <v>900</v>
      </c>
      <c r="G97" s="81">
        <f>F97</f>
        <v>900</v>
      </c>
      <c r="H97" s="81"/>
      <c r="I97" s="1104"/>
      <c r="J97" s="172">
        <v>900</v>
      </c>
      <c r="K97" s="331"/>
    </row>
    <row r="98" spans="1:11" s="332" customFormat="1" ht="12.75" customHeight="1">
      <c r="A98" s="38" t="s">
        <v>558</v>
      </c>
      <c r="B98" s="39"/>
      <c r="C98" s="61"/>
      <c r="D98" s="1113"/>
      <c r="E98" s="1114"/>
      <c r="F98" s="68">
        <f>SUM(F97)</f>
        <v>900</v>
      </c>
      <c r="G98" s="68"/>
      <c r="H98" s="68"/>
      <c r="I98" s="1104"/>
      <c r="J98" s="173">
        <v>900</v>
      </c>
      <c r="K98" s="331"/>
    </row>
    <row r="99" spans="1:11" s="332" customFormat="1" ht="12.75" customHeight="1">
      <c r="A99" s="36">
        <v>244</v>
      </c>
      <c r="B99" s="37" t="s">
        <v>937</v>
      </c>
      <c r="C99" s="60" t="s">
        <v>574</v>
      </c>
      <c r="D99" s="1115">
        <v>45</v>
      </c>
      <c r="E99" s="1116">
        <v>750</v>
      </c>
      <c r="F99" s="81">
        <f>E99*D99</f>
        <v>33750</v>
      </c>
      <c r="G99" s="81">
        <f>F99</f>
        <v>33750</v>
      </c>
      <c r="H99" s="81"/>
      <c r="I99" s="1104"/>
      <c r="J99" s="172">
        <v>33750</v>
      </c>
      <c r="K99" s="331"/>
    </row>
    <row r="100" spans="1:11" s="332" customFormat="1" ht="12.75" customHeight="1">
      <c r="A100" s="38" t="s">
        <v>575</v>
      </c>
      <c r="B100" s="37"/>
      <c r="C100" s="60"/>
      <c r="D100" s="1115"/>
      <c r="E100" s="1116"/>
      <c r="F100" s="68">
        <f>SUM(F99)</f>
        <v>33750</v>
      </c>
      <c r="G100" s="68"/>
      <c r="H100" s="68"/>
      <c r="I100" s="1104"/>
      <c r="J100" s="173">
        <v>33750</v>
      </c>
      <c r="K100" s="331"/>
    </row>
    <row r="101" spans="1:11" s="332" customFormat="1" ht="12.75" customHeight="1">
      <c r="A101" s="36">
        <v>254</v>
      </c>
      <c r="B101" s="37" t="s">
        <v>937</v>
      </c>
      <c r="C101" s="60" t="s">
        <v>347</v>
      </c>
      <c r="D101" s="1115">
        <v>320</v>
      </c>
      <c r="E101" s="1116">
        <v>10</v>
      </c>
      <c r="F101" s="81">
        <f>E101*D101</f>
        <v>3200</v>
      </c>
      <c r="G101" s="81">
        <f>F101</f>
        <v>3200</v>
      </c>
      <c r="H101" s="81"/>
      <c r="I101" s="1104"/>
      <c r="J101" s="172">
        <v>3200</v>
      </c>
      <c r="K101" s="331"/>
    </row>
    <row r="102" spans="1:11" s="332" customFormat="1" ht="12.75" customHeight="1">
      <c r="A102" s="36">
        <v>254</v>
      </c>
      <c r="B102" s="37" t="s">
        <v>937</v>
      </c>
      <c r="C102" s="60" t="s">
        <v>348</v>
      </c>
      <c r="D102" s="1115">
        <v>450</v>
      </c>
      <c r="E102" s="1116">
        <v>15</v>
      </c>
      <c r="F102" s="81">
        <f>E102*D102</f>
        <v>6750</v>
      </c>
      <c r="G102" s="81">
        <f>F102</f>
        <v>6750</v>
      </c>
      <c r="H102" s="81"/>
      <c r="I102" s="1104"/>
      <c r="J102" s="172">
        <v>6750</v>
      </c>
      <c r="K102" s="331"/>
    </row>
    <row r="103" spans="1:11" s="332" customFormat="1" ht="12.75" customHeight="1">
      <c r="A103" s="38" t="s">
        <v>349</v>
      </c>
      <c r="B103" s="39"/>
      <c r="C103" s="61"/>
      <c r="D103" s="1113"/>
      <c r="E103" s="1114"/>
      <c r="F103" s="68">
        <f>SUM(F101:F102)</f>
        <v>9950</v>
      </c>
      <c r="G103" s="68"/>
      <c r="H103" s="68"/>
      <c r="I103" s="1104"/>
      <c r="J103" s="173">
        <v>9950</v>
      </c>
      <c r="K103" s="331"/>
    </row>
    <row r="104" spans="1:11" s="332" customFormat="1" ht="12.75" customHeight="1">
      <c r="A104" s="36">
        <v>255</v>
      </c>
      <c r="B104" s="37" t="s">
        <v>937</v>
      </c>
      <c r="C104" s="110" t="s">
        <v>445</v>
      </c>
      <c r="D104" s="1105">
        <v>120</v>
      </c>
      <c r="E104" s="1106">
        <v>26</v>
      </c>
      <c r="F104" s="81">
        <f>E104*D104</f>
        <v>3120</v>
      </c>
      <c r="G104" s="81">
        <f>F104</f>
        <v>3120</v>
      </c>
      <c r="H104" s="81"/>
      <c r="I104" s="1104"/>
      <c r="J104" s="172">
        <v>3120</v>
      </c>
      <c r="K104" s="331"/>
    </row>
    <row r="105" spans="1:11" s="332" customFormat="1" ht="12.75" customHeight="1">
      <c r="A105" s="36">
        <v>255</v>
      </c>
      <c r="B105" s="37" t="s">
        <v>937</v>
      </c>
      <c r="C105" s="110" t="s">
        <v>446</v>
      </c>
      <c r="D105" s="1105">
        <v>48</v>
      </c>
      <c r="E105" s="1106">
        <v>7</v>
      </c>
      <c r="F105" s="81">
        <f>E105*D105</f>
        <v>336</v>
      </c>
      <c r="G105" s="81">
        <f>F105</f>
        <v>336</v>
      </c>
      <c r="H105" s="81"/>
      <c r="I105" s="1104"/>
      <c r="J105" s="172">
        <v>336</v>
      </c>
      <c r="K105" s="331"/>
    </row>
    <row r="106" spans="1:11" s="332" customFormat="1" ht="12.75" customHeight="1">
      <c r="A106" s="36">
        <v>255</v>
      </c>
      <c r="B106" s="30" t="s">
        <v>937</v>
      </c>
      <c r="C106" s="110" t="s">
        <v>447</v>
      </c>
      <c r="D106" s="1105">
        <v>140</v>
      </c>
      <c r="E106" s="1120">
        <v>120</v>
      </c>
      <c r="F106" s="81">
        <f>E106*D106</f>
        <v>16800</v>
      </c>
      <c r="G106" s="81">
        <f>F106</f>
        <v>16800</v>
      </c>
      <c r="H106" s="81"/>
      <c r="I106" s="1104"/>
      <c r="J106" s="172">
        <v>16800</v>
      </c>
      <c r="K106" s="331"/>
    </row>
    <row r="107" spans="1:11" s="332" customFormat="1" ht="12.75" customHeight="1">
      <c r="A107" s="36">
        <v>255</v>
      </c>
      <c r="B107" s="37" t="s">
        <v>937</v>
      </c>
      <c r="C107" s="60" t="s">
        <v>350</v>
      </c>
      <c r="D107" s="1115">
        <v>100</v>
      </c>
      <c r="E107" s="1116">
        <v>3</v>
      </c>
      <c r="F107" s="81">
        <f>E107*D107</f>
        <v>300</v>
      </c>
      <c r="G107" s="81">
        <f>F107</f>
        <v>300</v>
      </c>
      <c r="H107" s="81"/>
      <c r="I107" s="1104"/>
      <c r="J107" s="172">
        <v>300</v>
      </c>
      <c r="K107" s="331"/>
    </row>
    <row r="108" spans="1:11" s="332" customFormat="1" ht="12.75" customHeight="1">
      <c r="A108" s="38" t="s">
        <v>351</v>
      </c>
      <c r="B108" s="39"/>
      <c r="C108" s="61"/>
      <c r="D108" s="1113"/>
      <c r="E108" s="1114"/>
      <c r="F108" s="68">
        <f>SUM(F104:F107)</f>
        <v>20556</v>
      </c>
      <c r="G108" s="68"/>
      <c r="H108" s="68"/>
      <c r="I108" s="1104"/>
      <c r="J108" s="173">
        <v>20556</v>
      </c>
      <c r="K108" s="331"/>
    </row>
    <row r="109" spans="1:14" s="329" customFormat="1" ht="12.75" customHeight="1">
      <c r="A109" s="36">
        <v>256</v>
      </c>
      <c r="B109" s="37" t="s">
        <v>954</v>
      </c>
      <c r="C109" s="60" t="s">
        <v>962</v>
      </c>
      <c r="D109" s="442">
        <v>320000</v>
      </c>
      <c r="E109" s="451">
        <v>3.45</v>
      </c>
      <c r="F109" s="81">
        <f>D109*E109</f>
        <v>1104000</v>
      </c>
      <c r="G109" s="1104">
        <f>F109</f>
        <v>1104000</v>
      </c>
      <c r="H109" s="1104"/>
      <c r="I109" s="1104"/>
      <c r="J109" s="172">
        <v>1104000</v>
      </c>
      <c r="N109" s="329">
        <f>15000*25/100</f>
        <v>3750</v>
      </c>
    </row>
    <row r="110" spans="1:10" s="329" customFormat="1" ht="12.75" customHeight="1">
      <c r="A110" s="36">
        <v>256</v>
      </c>
      <c r="B110" s="37" t="s">
        <v>937</v>
      </c>
      <c r="C110" s="60" t="s">
        <v>448</v>
      </c>
      <c r="D110" s="1105">
        <v>320</v>
      </c>
      <c r="E110" s="1106">
        <v>32</v>
      </c>
      <c r="F110" s="81">
        <f>E110*D110</f>
        <v>10240</v>
      </c>
      <c r="G110" s="1104">
        <f>F110</f>
        <v>10240</v>
      </c>
      <c r="H110" s="1104"/>
      <c r="I110" s="1104"/>
      <c r="J110" s="172">
        <v>10240</v>
      </c>
    </row>
    <row r="111" spans="1:11" s="333" customFormat="1" ht="12.75" customHeight="1">
      <c r="A111" s="36">
        <v>256</v>
      </c>
      <c r="B111" s="37" t="s">
        <v>946</v>
      </c>
      <c r="C111" s="60" t="s">
        <v>939</v>
      </c>
      <c r="D111" s="442">
        <v>5000</v>
      </c>
      <c r="E111" s="451">
        <v>5</v>
      </c>
      <c r="F111" s="81">
        <f>D111*E111</f>
        <v>25000</v>
      </c>
      <c r="G111" s="1104">
        <f>F111</f>
        <v>25000</v>
      </c>
      <c r="H111" s="1104"/>
      <c r="I111" s="1104"/>
      <c r="J111" s="172">
        <v>25000</v>
      </c>
      <c r="K111" s="329"/>
    </row>
    <row r="112" spans="1:11" s="333" customFormat="1" ht="12.75" customHeight="1">
      <c r="A112" s="36">
        <v>256</v>
      </c>
      <c r="B112" s="30" t="s">
        <v>954</v>
      </c>
      <c r="C112" s="60" t="s">
        <v>952</v>
      </c>
      <c r="D112" s="444">
        <v>3500</v>
      </c>
      <c r="E112" s="451">
        <v>80</v>
      </c>
      <c r="F112" s="81">
        <f>D112*E112</f>
        <v>280000</v>
      </c>
      <c r="G112" s="1104">
        <f>F112</f>
        <v>280000</v>
      </c>
      <c r="H112" s="1104"/>
      <c r="I112" s="1104"/>
      <c r="J112" s="172">
        <v>280000</v>
      </c>
      <c r="K112" s="329"/>
    </row>
    <row r="113" spans="1:10" s="332" customFormat="1" ht="12.75" customHeight="1">
      <c r="A113" s="38" t="s">
        <v>957</v>
      </c>
      <c r="B113" s="39"/>
      <c r="C113" s="61"/>
      <c r="D113" s="1113"/>
      <c r="E113" s="1114"/>
      <c r="F113" s="68">
        <f>SUM(F109:F112)</f>
        <v>1419240</v>
      </c>
      <c r="G113" s="68"/>
      <c r="H113" s="68"/>
      <c r="I113" s="1104"/>
      <c r="J113" s="172">
        <v>1419240</v>
      </c>
    </row>
    <row r="114" spans="1:10" s="332" customFormat="1" ht="12.75" customHeight="1">
      <c r="A114" s="36">
        <v>258</v>
      </c>
      <c r="B114" s="37" t="s">
        <v>937</v>
      </c>
      <c r="C114" s="60" t="s">
        <v>258</v>
      </c>
      <c r="D114" s="1115">
        <v>6000</v>
      </c>
      <c r="E114" s="1106">
        <v>0.4</v>
      </c>
      <c r="F114" s="81">
        <f>D114*E114</f>
        <v>2400</v>
      </c>
      <c r="G114" s="81">
        <f>F114</f>
        <v>2400</v>
      </c>
      <c r="H114" s="81"/>
      <c r="I114" s="1104"/>
      <c r="J114" s="172">
        <v>2400</v>
      </c>
    </row>
    <row r="115" spans="1:10" s="332" customFormat="1" ht="12.75" customHeight="1">
      <c r="A115" s="36">
        <v>258</v>
      </c>
      <c r="B115" s="37" t="s">
        <v>449</v>
      </c>
      <c r="C115" s="110" t="s">
        <v>450</v>
      </c>
      <c r="D115" s="1105">
        <v>650</v>
      </c>
      <c r="E115" s="1106">
        <v>3.6</v>
      </c>
      <c r="F115" s="81">
        <f>E115*D115</f>
        <v>2340</v>
      </c>
      <c r="G115" s="81">
        <f>F115</f>
        <v>2340</v>
      </c>
      <c r="H115" s="81"/>
      <c r="I115" s="1104"/>
      <c r="J115" s="172">
        <v>2340</v>
      </c>
    </row>
    <row r="116" spans="1:10" s="332" customFormat="1" ht="12.75" customHeight="1">
      <c r="A116" s="36">
        <v>258</v>
      </c>
      <c r="B116" s="37" t="s">
        <v>451</v>
      </c>
      <c r="C116" s="110" t="s">
        <v>452</v>
      </c>
      <c r="D116" s="1105">
        <v>1160</v>
      </c>
      <c r="E116" s="1106">
        <v>7.6</v>
      </c>
      <c r="F116" s="81">
        <f>E116*D116</f>
        <v>8816</v>
      </c>
      <c r="G116" s="81">
        <f>F116</f>
        <v>8816</v>
      </c>
      <c r="H116" s="81"/>
      <c r="I116" s="1104"/>
      <c r="J116" s="172">
        <v>8816</v>
      </c>
    </row>
    <row r="117" spans="1:10" s="332" customFormat="1" ht="12.75" customHeight="1">
      <c r="A117" s="36">
        <v>258</v>
      </c>
      <c r="B117" s="37" t="s">
        <v>937</v>
      </c>
      <c r="C117" s="60" t="s">
        <v>576</v>
      </c>
      <c r="D117" s="1115">
        <v>1500</v>
      </c>
      <c r="E117" s="1116">
        <v>4</v>
      </c>
      <c r="F117" s="81">
        <f>E117*D117</f>
        <v>6000</v>
      </c>
      <c r="G117" s="81">
        <f>F117</f>
        <v>6000</v>
      </c>
      <c r="H117" s="81"/>
      <c r="I117" s="1104"/>
      <c r="J117" s="172">
        <v>6000</v>
      </c>
    </row>
    <row r="118" spans="1:10" s="332" customFormat="1" ht="12.75" customHeight="1">
      <c r="A118" s="36">
        <v>258</v>
      </c>
      <c r="B118" s="37" t="s">
        <v>937</v>
      </c>
      <c r="C118" s="60" t="s">
        <v>259</v>
      </c>
      <c r="D118" s="1115">
        <v>4300</v>
      </c>
      <c r="E118" s="1106">
        <v>9</v>
      </c>
      <c r="F118" s="81">
        <f>D118*E118</f>
        <v>38700</v>
      </c>
      <c r="G118" s="81">
        <f>F118</f>
        <v>38700</v>
      </c>
      <c r="H118" s="81"/>
      <c r="I118" s="1104"/>
      <c r="J118" s="172">
        <v>38700</v>
      </c>
    </row>
    <row r="119" spans="1:10" s="332" customFormat="1" ht="12.75" customHeight="1">
      <c r="A119" s="38" t="s">
        <v>260</v>
      </c>
      <c r="B119" s="39"/>
      <c r="C119" s="61"/>
      <c r="D119" s="1113"/>
      <c r="E119" s="1114"/>
      <c r="F119" s="68">
        <f>SUM(F114:F118)</f>
        <v>58256</v>
      </c>
      <c r="G119" s="68"/>
      <c r="H119" s="68"/>
      <c r="I119" s="1104"/>
      <c r="J119" s="173">
        <v>58256</v>
      </c>
    </row>
    <row r="120" spans="1:10" s="332" customFormat="1" ht="12.75" customHeight="1">
      <c r="A120" s="36">
        <v>275</v>
      </c>
      <c r="B120" s="37" t="s">
        <v>937</v>
      </c>
      <c r="C120" s="60" t="s">
        <v>1093</v>
      </c>
      <c r="D120" s="1115">
        <v>30</v>
      </c>
      <c r="E120" s="1116">
        <v>0.95</v>
      </c>
      <c r="F120" s="81">
        <v>28.5</v>
      </c>
      <c r="G120" s="81">
        <v>28.5</v>
      </c>
      <c r="H120" s="81"/>
      <c r="I120" s="1104"/>
      <c r="J120" s="172">
        <v>28.5</v>
      </c>
    </row>
    <row r="121" spans="1:10" s="332" customFormat="1" ht="12.75" customHeight="1">
      <c r="A121" s="36">
        <v>275</v>
      </c>
      <c r="B121" s="37" t="s">
        <v>937</v>
      </c>
      <c r="C121" s="60" t="s">
        <v>1094</v>
      </c>
      <c r="D121" s="1115">
        <v>60</v>
      </c>
      <c r="E121" s="1116">
        <v>3.9</v>
      </c>
      <c r="F121" s="81">
        <v>234</v>
      </c>
      <c r="G121" s="81">
        <v>234</v>
      </c>
      <c r="H121" s="81"/>
      <c r="I121" s="1104"/>
      <c r="J121" s="172">
        <v>234</v>
      </c>
    </row>
    <row r="122" spans="1:10" s="332" customFormat="1" ht="12.75" customHeight="1">
      <c r="A122" s="36">
        <v>275</v>
      </c>
      <c r="B122" s="37" t="s">
        <v>937</v>
      </c>
      <c r="C122" s="60" t="s">
        <v>1095</v>
      </c>
      <c r="D122" s="1115">
        <v>40</v>
      </c>
      <c r="E122" s="1116">
        <v>3.5</v>
      </c>
      <c r="F122" s="81">
        <v>140</v>
      </c>
      <c r="G122" s="81">
        <v>140</v>
      </c>
      <c r="H122" s="81"/>
      <c r="I122" s="1104"/>
      <c r="J122" s="172">
        <v>140</v>
      </c>
    </row>
    <row r="123" spans="1:10" s="332" customFormat="1" ht="12.75" customHeight="1">
      <c r="A123" s="36">
        <v>275</v>
      </c>
      <c r="B123" s="37" t="s">
        <v>937</v>
      </c>
      <c r="C123" s="60" t="s">
        <v>1096</v>
      </c>
      <c r="D123" s="1115">
        <v>50</v>
      </c>
      <c r="E123" s="1116">
        <v>1.2</v>
      </c>
      <c r="F123" s="81">
        <v>60</v>
      </c>
      <c r="G123" s="81">
        <v>60</v>
      </c>
      <c r="H123" s="81"/>
      <c r="I123" s="1104"/>
      <c r="J123" s="172">
        <v>60</v>
      </c>
    </row>
    <row r="124" spans="1:10" s="332" customFormat="1" ht="12.75" customHeight="1">
      <c r="A124" s="36">
        <v>275</v>
      </c>
      <c r="B124" s="37" t="s">
        <v>937</v>
      </c>
      <c r="C124" s="60" t="s">
        <v>1097</v>
      </c>
      <c r="D124" s="1115">
        <v>40</v>
      </c>
      <c r="E124" s="1116">
        <v>4.4</v>
      </c>
      <c r="F124" s="81">
        <v>176</v>
      </c>
      <c r="G124" s="81">
        <v>176</v>
      </c>
      <c r="H124" s="81"/>
      <c r="I124" s="1104"/>
      <c r="J124" s="172">
        <v>176</v>
      </c>
    </row>
    <row r="125" spans="1:10" s="332" customFormat="1" ht="12.75" customHeight="1">
      <c r="A125" s="36">
        <v>275</v>
      </c>
      <c r="B125" s="37" t="s">
        <v>937</v>
      </c>
      <c r="C125" s="60" t="s">
        <v>1098</v>
      </c>
      <c r="D125" s="1115">
        <v>35</v>
      </c>
      <c r="E125" s="1116">
        <v>6.7</v>
      </c>
      <c r="F125" s="81">
        <v>234.5</v>
      </c>
      <c r="G125" s="81">
        <v>234.5</v>
      </c>
      <c r="H125" s="81"/>
      <c r="I125" s="1104"/>
      <c r="J125" s="172">
        <v>234.5</v>
      </c>
    </row>
    <row r="126" spans="1:10" s="332" customFormat="1" ht="12.75" customHeight="1">
      <c r="A126" s="38" t="s">
        <v>459</v>
      </c>
      <c r="B126" s="39"/>
      <c r="C126" s="61"/>
      <c r="D126" s="1113"/>
      <c r="E126" s="1114"/>
      <c r="F126" s="68">
        <v>873</v>
      </c>
      <c r="G126" s="68"/>
      <c r="H126" s="68"/>
      <c r="I126" s="1104"/>
      <c r="J126" s="173">
        <v>873</v>
      </c>
    </row>
    <row r="127" spans="1:10" s="332" customFormat="1" ht="12.75" customHeight="1">
      <c r="A127" s="435">
        <v>279</v>
      </c>
      <c r="B127" s="37" t="s">
        <v>937</v>
      </c>
      <c r="C127" s="428" t="s">
        <v>688</v>
      </c>
      <c r="D127" s="1115">
        <v>10</v>
      </c>
      <c r="E127" s="1116">
        <v>60</v>
      </c>
      <c r="F127" s="81">
        <f>E127*D127</f>
        <v>600</v>
      </c>
      <c r="G127" s="81">
        <f>F127</f>
        <v>600</v>
      </c>
      <c r="H127" s="81"/>
      <c r="I127" s="1104"/>
      <c r="J127" s="172">
        <v>600</v>
      </c>
    </row>
    <row r="128" spans="1:10" s="332" customFormat="1" ht="12.75" customHeight="1">
      <c r="A128" s="36">
        <v>279</v>
      </c>
      <c r="B128" s="37" t="s">
        <v>937</v>
      </c>
      <c r="C128" s="110" t="s">
        <v>460</v>
      </c>
      <c r="D128" s="1105">
        <v>80</v>
      </c>
      <c r="E128" s="1106">
        <v>65</v>
      </c>
      <c r="F128" s="81">
        <f>E128*D128</f>
        <v>5200</v>
      </c>
      <c r="G128" s="81">
        <f>F128</f>
        <v>5200</v>
      </c>
      <c r="H128" s="81"/>
      <c r="I128" s="1104"/>
      <c r="J128" s="172">
        <v>5200</v>
      </c>
    </row>
    <row r="129" spans="1:10" s="332" customFormat="1" ht="12.75" customHeight="1">
      <c r="A129" s="36">
        <v>279</v>
      </c>
      <c r="B129" s="37" t="s">
        <v>937</v>
      </c>
      <c r="C129" s="110" t="s">
        <v>461</v>
      </c>
      <c r="D129" s="1105">
        <v>160</v>
      </c>
      <c r="E129" s="1106">
        <v>7</v>
      </c>
      <c r="F129" s="81">
        <f>E129*D129</f>
        <v>1120</v>
      </c>
      <c r="G129" s="81">
        <f>F129</f>
        <v>1120</v>
      </c>
      <c r="H129" s="81"/>
      <c r="I129" s="1104"/>
      <c r="J129" s="172">
        <v>1120</v>
      </c>
    </row>
    <row r="130" spans="1:10" s="332" customFormat="1" ht="12.75" customHeight="1">
      <c r="A130" s="38" t="s">
        <v>462</v>
      </c>
      <c r="B130" s="39"/>
      <c r="C130" s="61"/>
      <c r="D130" s="1113"/>
      <c r="E130" s="1114"/>
      <c r="F130" s="68">
        <f>SUM(F127:F129)</f>
        <v>6920</v>
      </c>
      <c r="G130" s="68"/>
      <c r="H130" s="68"/>
      <c r="I130" s="1104"/>
      <c r="J130" s="173">
        <v>6920</v>
      </c>
    </row>
    <row r="131" spans="1:10" s="332" customFormat="1" ht="12.75" customHeight="1">
      <c r="A131" s="36">
        <v>291</v>
      </c>
      <c r="B131" s="5" t="s">
        <v>937</v>
      </c>
      <c r="C131" s="109" t="s">
        <v>355</v>
      </c>
      <c r="D131" s="1115">
        <v>1500</v>
      </c>
      <c r="E131" s="1116">
        <v>3</v>
      </c>
      <c r="F131" s="81">
        <f aca="true" t="shared" si="10" ref="F131:F139">E131*D131</f>
        <v>4500</v>
      </c>
      <c r="G131" s="81">
        <f aca="true" t="shared" si="11" ref="G131:G139">F131</f>
        <v>4500</v>
      </c>
      <c r="H131" s="81"/>
      <c r="I131" s="1104"/>
      <c r="J131" s="172">
        <v>4500</v>
      </c>
    </row>
    <row r="132" spans="1:10" s="332" customFormat="1" ht="12.75" customHeight="1">
      <c r="A132" s="36">
        <v>291</v>
      </c>
      <c r="B132" s="5" t="s">
        <v>954</v>
      </c>
      <c r="C132" s="110" t="s">
        <v>356</v>
      </c>
      <c r="D132" s="1115">
        <v>400</v>
      </c>
      <c r="E132" s="1116">
        <v>6</v>
      </c>
      <c r="F132" s="81">
        <f t="shared" si="10"/>
        <v>2400</v>
      </c>
      <c r="G132" s="81">
        <f t="shared" si="11"/>
        <v>2400</v>
      </c>
      <c r="H132" s="81"/>
      <c r="I132" s="1104"/>
      <c r="J132" s="172">
        <v>2400</v>
      </c>
    </row>
    <row r="133" spans="1:10" s="332" customFormat="1" ht="12.75" customHeight="1">
      <c r="A133" s="36">
        <v>291</v>
      </c>
      <c r="B133" s="5" t="s">
        <v>954</v>
      </c>
      <c r="C133" s="110" t="s">
        <v>357</v>
      </c>
      <c r="D133" s="1115">
        <v>725</v>
      </c>
      <c r="E133" s="1116">
        <v>3.5</v>
      </c>
      <c r="F133" s="81">
        <f t="shared" si="10"/>
        <v>2537.5</v>
      </c>
      <c r="G133" s="81">
        <f t="shared" si="11"/>
        <v>2537.5</v>
      </c>
      <c r="H133" s="81"/>
      <c r="I133" s="1104"/>
      <c r="J133" s="172">
        <v>2537.5</v>
      </c>
    </row>
    <row r="134" spans="1:10" s="332" customFormat="1" ht="12.75" customHeight="1">
      <c r="A134" s="36">
        <v>291</v>
      </c>
      <c r="B134" s="5" t="s">
        <v>954</v>
      </c>
      <c r="C134" s="110" t="s">
        <v>358</v>
      </c>
      <c r="D134" s="1115">
        <v>100</v>
      </c>
      <c r="E134" s="1116">
        <v>17.5</v>
      </c>
      <c r="F134" s="81">
        <f t="shared" si="10"/>
        <v>1750</v>
      </c>
      <c r="G134" s="81">
        <f t="shared" si="11"/>
        <v>1750</v>
      </c>
      <c r="H134" s="81"/>
      <c r="I134" s="1104"/>
      <c r="J134" s="172">
        <v>1750</v>
      </c>
    </row>
    <row r="135" spans="1:10" s="332" customFormat="1" ht="12.75" customHeight="1">
      <c r="A135" s="36">
        <v>291</v>
      </c>
      <c r="B135" s="37" t="s">
        <v>937</v>
      </c>
      <c r="C135" s="110" t="s">
        <v>466</v>
      </c>
      <c r="D135" s="1115">
        <v>438</v>
      </c>
      <c r="E135" s="1106">
        <v>4</v>
      </c>
      <c r="F135" s="81">
        <f t="shared" si="10"/>
        <v>1752</v>
      </c>
      <c r="G135" s="81">
        <f t="shared" si="11"/>
        <v>1752</v>
      </c>
      <c r="H135" s="81"/>
      <c r="I135" s="1104"/>
      <c r="J135" s="172">
        <v>1752</v>
      </c>
    </row>
    <row r="136" spans="1:10" s="332" customFormat="1" ht="12.75" customHeight="1">
      <c r="A136" s="36">
        <v>291</v>
      </c>
      <c r="B136" s="5" t="s">
        <v>937</v>
      </c>
      <c r="C136" s="110" t="s">
        <v>363</v>
      </c>
      <c r="D136" s="1115">
        <v>50</v>
      </c>
      <c r="E136" s="1116">
        <v>22</v>
      </c>
      <c r="F136" s="81">
        <f t="shared" si="10"/>
        <v>1100</v>
      </c>
      <c r="G136" s="81">
        <f t="shared" si="11"/>
        <v>1100</v>
      </c>
      <c r="H136" s="81"/>
      <c r="I136" s="1104"/>
      <c r="J136" s="172">
        <v>1100</v>
      </c>
    </row>
    <row r="137" spans="1:10" s="332" customFormat="1" ht="12.75" customHeight="1">
      <c r="A137" s="36">
        <v>291</v>
      </c>
      <c r="B137" s="5" t="s">
        <v>937</v>
      </c>
      <c r="C137" s="110" t="s">
        <v>364</v>
      </c>
      <c r="D137" s="1115">
        <v>560</v>
      </c>
      <c r="E137" s="1116">
        <v>9</v>
      </c>
      <c r="F137" s="81">
        <f t="shared" si="10"/>
        <v>5040</v>
      </c>
      <c r="G137" s="81">
        <f t="shared" si="11"/>
        <v>5040</v>
      </c>
      <c r="H137" s="81"/>
      <c r="I137" s="1104"/>
      <c r="J137" s="172">
        <v>5040</v>
      </c>
    </row>
    <row r="138" spans="1:10" s="332" customFormat="1" ht="12.75" customHeight="1">
      <c r="A138" s="36">
        <v>291</v>
      </c>
      <c r="B138" s="5" t="s">
        <v>937</v>
      </c>
      <c r="C138" s="110" t="s">
        <v>359</v>
      </c>
      <c r="D138" s="1115">
        <v>210</v>
      </c>
      <c r="E138" s="1116">
        <v>19</v>
      </c>
      <c r="F138" s="81">
        <f t="shared" si="10"/>
        <v>3990</v>
      </c>
      <c r="G138" s="81">
        <f t="shared" si="11"/>
        <v>3990</v>
      </c>
      <c r="H138" s="81"/>
      <c r="I138" s="1104"/>
      <c r="J138" s="172">
        <v>3990</v>
      </c>
    </row>
    <row r="139" spans="1:10" s="332" customFormat="1" ht="12.75" customHeight="1">
      <c r="A139" s="36">
        <v>291</v>
      </c>
      <c r="B139" s="5" t="s">
        <v>937</v>
      </c>
      <c r="C139" s="110" t="s">
        <v>360</v>
      </c>
      <c r="D139" s="1115">
        <v>150</v>
      </c>
      <c r="E139" s="1116">
        <v>11</v>
      </c>
      <c r="F139" s="81">
        <f t="shared" si="10"/>
        <v>1650</v>
      </c>
      <c r="G139" s="81">
        <f t="shared" si="11"/>
        <v>1650</v>
      </c>
      <c r="H139" s="81"/>
      <c r="I139" s="1104"/>
      <c r="J139" s="172">
        <v>1650</v>
      </c>
    </row>
    <row r="140" spans="1:10" s="332" customFormat="1" ht="12.75" customHeight="1">
      <c r="A140" s="38" t="s">
        <v>368</v>
      </c>
      <c r="B140" s="39"/>
      <c r="C140" s="61"/>
      <c r="D140" s="1113"/>
      <c r="E140" s="1114"/>
      <c r="F140" s="68">
        <f>SUM(F131:F139)</f>
        <v>24719.5</v>
      </c>
      <c r="G140" s="68"/>
      <c r="H140" s="68"/>
      <c r="I140" s="1104"/>
      <c r="J140" s="173">
        <v>24719.5</v>
      </c>
    </row>
    <row r="141" spans="1:10" s="329" customFormat="1" ht="12.75" customHeight="1">
      <c r="A141" s="1250">
        <v>292</v>
      </c>
      <c r="B141" s="1251" t="s">
        <v>937</v>
      </c>
      <c r="C141" s="1258" t="s">
        <v>154</v>
      </c>
      <c r="D141" s="1253">
        <v>300</v>
      </c>
      <c r="E141" s="1254">
        <v>19</v>
      </c>
      <c r="F141" s="1255">
        <f aca="true" t="shared" si="12" ref="F141:F149">D141*E141</f>
        <v>5700</v>
      </c>
      <c r="G141" s="1256">
        <f aca="true" t="shared" si="13" ref="G141:G172">F141</f>
        <v>5700</v>
      </c>
      <c r="H141" s="1256"/>
      <c r="I141" s="1256"/>
      <c r="J141" s="1257">
        <v>5700</v>
      </c>
    </row>
    <row r="142" spans="1:10" s="329" customFormat="1" ht="12.75" customHeight="1">
      <c r="A142" s="1250">
        <v>292</v>
      </c>
      <c r="B142" s="1251" t="s">
        <v>937</v>
      </c>
      <c r="C142" s="1258" t="s">
        <v>983</v>
      </c>
      <c r="D142" s="1259">
        <v>350</v>
      </c>
      <c r="E142" s="1260">
        <v>15</v>
      </c>
      <c r="F142" s="1255">
        <f t="shared" si="12"/>
        <v>5250</v>
      </c>
      <c r="G142" s="1256">
        <f t="shared" si="13"/>
        <v>5250</v>
      </c>
      <c r="H142" s="1256"/>
      <c r="I142" s="1256"/>
      <c r="J142" s="1257">
        <v>5250</v>
      </c>
    </row>
    <row r="143" spans="1:10" s="329" customFormat="1" ht="21" customHeight="1">
      <c r="A143" s="35">
        <v>292</v>
      </c>
      <c r="B143" s="37" t="s">
        <v>937</v>
      </c>
      <c r="C143" s="21" t="s">
        <v>984</v>
      </c>
      <c r="D143" s="247">
        <v>2000</v>
      </c>
      <c r="E143" s="22">
        <v>17</v>
      </c>
      <c r="F143" s="81">
        <f t="shared" si="12"/>
        <v>34000</v>
      </c>
      <c r="G143" s="1104">
        <f t="shared" si="13"/>
        <v>34000</v>
      </c>
      <c r="H143" s="1104"/>
      <c r="I143" s="1104"/>
      <c r="J143" s="172">
        <v>34000</v>
      </c>
    </row>
    <row r="144" spans="1:10" s="329" customFormat="1" ht="12.75" customHeight="1">
      <c r="A144" s="35">
        <v>292</v>
      </c>
      <c r="B144" s="37" t="s">
        <v>937</v>
      </c>
      <c r="C144" s="21" t="s">
        <v>263</v>
      </c>
      <c r="D144" s="247">
        <v>135</v>
      </c>
      <c r="E144" s="22">
        <v>6.5</v>
      </c>
      <c r="F144" s="81">
        <f t="shared" si="12"/>
        <v>877.5</v>
      </c>
      <c r="G144" s="1104">
        <f t="shared" si="13"/>
        <v>877.5</v>
      </c>
      <c r="H144" s="1104"/>
      <c r="I144" s="1104"/>
      <c r="J144" s="172">
        <v>877.5</v>
      </c>
    </row>
    <row r="145" spans="1:10" s="329" customFormat="1" ht="12.75" customHeight="1">
      <c r="A145" s="1250">
        <v>292</v>
      </c>
      <c r="B145" s="1251" t="s">
        <v>937</v>
      </c>
      <c r="C145" s="1258" t="s">
        <v>155</v>
      </c>
      <c r="D145" s="1259">
        <v>121</v>
      </c>
      <c r="E145" s="1260">
        <v>1.8</v>
      </c>
      <c r="F145" s="1255">
        <f t="shared" si="12"/>
        <v>217.8</v>
      </c>
      <c r="G145" s="1256">
        <f t="shared" si="13"/>
        <v>217.8</v>
      </c>
      <c r="H145" s="1256"/>
      <c r="I145" s="1256"/>
      <c r="J145" s="1257">
        <v>217.8</v>
      </c>
    </row>
    <row r="146" spans="1:10" s="329" customFormat="1" ht="24.75" customHeight="1">
      <c r="A146" s="36">
        <v>292</v>
      </c>
      <c r="B146" s="37" t="s">
        <v>937</v>
      </c>
      <c r="C146" s="21" t="s">
        <v>156</v>
      </c>
      <c r="D146" s="247">
        <v>50</v>
      </c>
      <c r="E146" s="22">
        <v>0.24</v>
      </c>
      <c r="F146" s="81">
        <f t="shared" si="12"/>
        <v>12</v>
      </c>
      <c r="G146" s="1104">
        <f t="shared" si="13"/>
        <v>12</v>
      </c>
      <c r="H146" s="1104"/>
      <c r="I146" s="1104"/>
      <c r="J146" s="172">
        <v>12</v>
      </c>
    </row>
    <row r="147" spans="1:10" s="329" customFormat="1" ht="21.75" customHeight="1">
      <c r="A147" s="36">
        <v>292</v>
      </c>
      <c r="B147" s="37" t="s">
        <v>937</v>
      </c>
      <c r="C147" s="21" t="s">
        <v>157</v>
      </c>
      <c r="D147" s="247">
        <v>50</v>
      </c>
      <c r="E147" s="22">
        <v>0.6</v>
      </c>
      <c r="F147" s="81">
        <f t="shared" si="12"/>
        <v>30</v>
      </c>
      <c r="G147" s="1104">
        <f t="shared" si="13"/>
        <v>30</v>
      </c>
      <c r="H147" s="1104"/>
      <c r="I147" s="1104"/>
      <c r="J147" s="172">
        <v>30</v>
      </c>
    </row>
    <row r="148" spans="1:10" s="329" customFormat="1" ht="24" customHeight="1">
      <c r="A148" s="35">
        <v>292</v>
      </c>
      <c r="B148" s="37" t="s">
        <v>937</v>
      </c>
      <c r="C148" s="21" t="s">
        <v>267</v>
      </c>
      <c r="D148" s="247">
        <v>60</v>
      </c>
      <c r="E148" s="1106">
        <f>+D148*1.3</f>
        <v>78</v>
      </c>
      <c r="F148" s="81">
        <f t="shared" si="12"/>
        <v>4680</v>
      </c>
      <c r="G148" s="1104">
        <f t="shared" si="13"/>
        <v>4680</v>
      </c>
      <c r="H148" s="1104"/>
      <c r="I148" s="1104"/>
      <c r="J148" s="172">
        <v>4680</v>
      </c>
    </row>
    <row r="149" spans="1:10" s="329" customFormat="1" ht="27.75" customHeight="1">
      <c r="A149" s="35">
        <v>292</v>
      </c>
      <c r="B149" s="37" t="s">
        <v>937</v>
      </c>
      <c r="C149" s="21" t="s">
        <v>268</v>
      </c>
      <c r="D149" s="247">
        <v>4</v>
      </c>
      <c r="E149" s="1106">
        <f>+D149*1.3</f>
        <v>5.2</v>
      </c>
      <c r="F149" s="81">
        <f t="shared" si="12"/>
        <v>20.8</v>
      </c>
      <c r="G149" s="1104">
        <f t="shared" si="13"/>
        <v>20.8</v>
      </c>
      <c r="H149" s="1104"/>
      <c r="I149" s="1104"/>
      <c r="J149" s="172">
        <v>20.8</v>
      </c>
    </row>
    <row r="150" spans="1:10" s="329" customFormat="1" ht="15.75" customHeight="1">
      <c r="A150" s="1250">
        <v>292</v>
      </c>
      <c r="B150" s="1251" t="s">
        <v>937</v>
      </c>
      <c r="C150" s="1258" t="s">
        <v>495</v>
      </c>
      <c r="D150" s="1259">
        <v>210</v>
      </c>
      <c r="E150" s="1260">
        <v>5</v>
      </c>
      <c r="F150" s="1255">
        <f>E150*D150</f>
        <v>1050</v>
      </c>
      <c r="G150" s="1256">
        <f t="shared" si="13"/>
        <v>1050</v>
      </c>
      <c r="H150" s="1256"/>
      <c r="I150" s="1256"/>
      <c r="J150" s="1257">
        <v>1050</v>
      </c>
    </row>
    <row r="151" spans="1:10" s="329" customFormat="1" ht="15.75" customHeight="1">
      <c r="A151" s="1250">
        <v>292</v>
      </c>
      <c r="B151" s="1251" t="s">
        <v>937</v>
      </c>
      <c r="C151" s="1258" t="s">
        <v>158</v>
      </c>
      <c r="D151" s="1259">
        <v>350</v>
      </c>
      <c r="E151" s="1254">
        <v>13.2</v>
      </c>
      <c r="F151" s="1255">
        <f aca="true" t="shared" si="14" ref="F151:F156">D151*E151</f>
        <v>4620</v>
      </c>
      <c r="G151" s="1256">
        <f t="shared" si="13"/>
        <v>4620</v>
      </c>
      <c r="H151" s="1256"/>
      <c r="I151" s="1256"/>
      <c r="J151" s="1257">
        <v>4620</v>
      </c>
    </row>
    <row r="152" spans="1:10" s="329" customFormat="1" ht="19.5" customHeight="1">
      <c r="A152" s="1250">
        <v>292</v>
      </c>
      <c r="B152" s="1261" t="s">
        <v>159</v>
      </c>
      <c r="C152" s="1258" t="s">
        <v>270</v>
      </c>
      <c r="D152" s="1259">
        <v>400</v>
      </c>
      <c r="E152" s="1262">
        <v>6</v>
      </c>
      <c r="F152" s="1255">
        <f t="shared" si="14"/>
        <v>2400</v>
      </c>
      <c r="G152" s="1256">
        <f t="shared" si="13"/>
        <v>2400</v>
      </c>
      <c r="H152" s="1256"/>
      <c r="I152" s="1256"/>
      <c r="J152" s="1257">
        <v>2400</v>
      </c>
    </row>
    <row r="153" spans="1:10" s="329" customFormat="1" ht="15.75" customHeight="1">
      <c r="A153" s="1250">
        <v>292</v>
      </c>
      <c r="B153" s="1261" t="s">
        <v>159</v>
      </c>
      <c r="C153" s="1258" t="s">
        <v>271</v>
      </c>
      <c r="D153" s="1259">
        <v>350</v>
      </c>
      <c r="E153" s="1262">
        <v>6</v>
      </c>
      <c r="F153" s="1255">
        <f t="shared" si="14"/>
        <v>2100</v>
      </c>
      <c r="G153" s="1256">
        <f t="shared" si="13"/>
        <v>2100</v>
      </c>
      <c r="H153" s="1256"/>
      <c r="I153" s="1256"/>
      <c r="J153" s="1257">
        <v>2100</v>
      </c>
    </row>
    <row r="154" spans="1:10" s="329" customFormat="1" ht="15" customHeight="1">
      <c r="A154" s="1250">
        <v>292</v>
      </c>
      <c r="B154" s="1261" t="s">
        <v>159</v>
      </c>
      <c r="C154" s="1258" t="s">
        <v>160</v>
      </c>
      <c r="D154" s="1259">
        <v>210</v>
      </c>
      <c r="E154" s="1254">
        <v>4.2</v>
      </c>
      <c r="F154" s="1255">
        <f t="shared" si="14"/>
        <v>882</v>
      </c>
      <c r="G154" s="1256">
        <f t="shared" si="13"/>
        <v>882</v>
      </c>
      <c r="H154" s="1256"/>
      <c r="I154" s="1256"/>
      <c r="J154" s="1257">
        <v>882</v>
      </c>
    </row>
    <row r="155" spans="1:10" s="329" customFormat="1" ht="24.75" customHeight="1">
      <c r="A155" s="1250">
        <v>292</v>
      </c>
      <c r="B155" s="1261" t="s">
        <v>161</v>
      </c>
      <c r="C155" s="1258" t="s">
        <v>162</v>
      </c>
      <c r="D155" s="1259">
        <v>365</v>
      </c>
      <c r="E155" s="1254">
        <v>10</v>
      </c>
      <c r="F155" s="1255">
        <f t="shared" si="14"/>
        <v>3650</v>
      </c>
      <c r="G155" s="1256">
        <f t="shared" si="13"/>
        <v>3650</v>
      </c>
      <c r="H155" s="1256"/>
      <c r="I155" s="1256"/>
      <c r="J155" s="1257">
        <v>3650</v>
      </c>
    </row>
    <row r="156" spans="1:10" s="329" customFormat="1" ht="22.5" customHeight="1">
      <c r="A156" s="1250">
        <v>292</v>
      </c>
      <c r="B156" s="1251" t="s">
        <v>937</v>
      </c>
      <c r="C156" s="1258" t="s">
        <v>1049</v>
      </c>
      <c r="D156" s="1259">
        <v>920</v>
      </c>
      <c r="E156" s="1254">
        <v>6.6</v>
      </c>
      <c r="F156" s="1255">
        <f t="shared" si="14"/>
        <v>6072</v>
      </c>
      <c r="G156" s="1256">
        <f t="shared" si="13"/>
        <v>6072</v>
      </c>
      <c r="H156" s="1256"/>
      <c r="I156" s="1256"/>
      <c r="J156" s="1257">
        <v>6072</v>
      </c>
    </row>
    <row r="157" spans="1:10" s="329" customFormat="1" ht="12.75" customHeight="1">
      <c r="A157" s="1250">
        <v>292</v>
      </c>
      <c r="B157" s="1251" t="s">
        <v>960</v>
      </c>
      <c r="C157" s="1258" t="s">
        <v>1050</v>
      </c>
      <c r="D157" s="1259">
        <v>2500</v>
      </c>
      <c r="E157" s="1260">
        <v>1.2</v>
      </c>
      <c r="F157" s="1255">
        <f>D157*E156</f>
        <v>16500</v>
      </c>
      <c r="G157" s="1256">
        <f t="shared" si="13"/>
        <v>16500</v>
      </c>
      <c r="H157" s="1256"/>
      <c r="I157" s="1256"/>
      <c r="J157" s="1257">
        <v>16500</v>
      </c>
    </row>
    <row r="158" spans="1:10" s="329" customFormat="1" ht="12.75" customHeight="1">
      <c r="A158" s="1250">
        <v>292</v>
      </c>
      <c r="B158" s="1251" t="s">
        <v>960</v>
      </c>
      <c r="C158" s="1258" t="s">
        <v>1051</v>
      </c>
      <c r="D158" s="1259">
        <v>1500</v>
      </c>
      <c r="E158" s="1254">
        <v>1.2</v>
      </c>
      <c r="F158" s="1255">
        <f aca="true" t="shared" si="15" ref="F158:F169">D158*E158</f>
        <v>1800</v>
      </c>
      <c r="G158" s="1256">
        <f t="shared" si="13"/>
        <v>1800</v>
      </c>
      <c r="H158" s="1256"/>
      <c r="I158" s="1256"/>
      <c r="J158" s="1257">
        <v>1800</v>
      </c>
    </row>
    <row r="159" spans="1:10" s="329" customFormat="1" ht="12.75" customHeight="1">
      <c r="A159" s="1250">
        <v>292</v>
      </c>
      <c r="B159" s="1261" t="s">
        <v>274</v>
      </c>
      <c r="C159" s="1258" t="s">
        <v>275</v>
      </c>
      <c r="D159" s="1259">
        <v>1500</v>
      </c>
      <c r="E159" s="1254">
        <v>1.2</v>
      </c>
      <c r="F159" s="1255">
        <f t="shared" si="15"/>
        <v>1800</v>
      </c>
      <c r="G159" s="1256">
        <f t="shared" si="13"/>
        <v>1800</v>
      </c>
      <c r="H159" s="1256"/>
      <c r="I159" s="1256"/>
      <c r="J159" s="1257">
        <v>1800</v>
      </c>
    </row>
    <row r="160" spans="1:10" s="329" customFormat="1" ht="12.75" customHeight="1">
      <c r="A160" s="35">
        <v>292</v>
      </c>
      <c r="B160" s="29" t="s">
        <v>960</v>
      </c>
      <c r="C160" s="21" t="s">
        <v>78</v>
      </c>
      <c r="D160" s="247">
        <v>600</v>
      </c>
      <c r="E160" s="451">
        <v>1.2</v>
      </c>
      <c r="F160" s="81">
        <f t="shared" si="15"/>
        <v>720</v>
      </c>
      <c r="G160" s="1104">
        <f t="shared" si="13"/>
        <v>720</v>
      </c>
      <c r="H160" s="1104"/>
      <c r="I160" s="1104"/>
      <c r="J160" s="172">
        <v>720</v>
      </c>
    </row>
    <row r="161" spans="1:10" s="329" customFormat="1" ht="12.75" customHeight="1">
      <c r="A161" s="1250">
        <v>292</v>
      </c>
      <c r="B161" s="1261" t="s">
        <v>276</v>
      </c>
      <c r="C161" s="1258" t="s">
        <v>277</v>
      </c>
      <c r="D161" s="1259">
        <v>65</v>
      </c>
      <c r="E161" s="1254">
        <v>3.5</v>
      </c>
      <c r="F161" s="1255">
        <f t="shared" si="15"/>
        <v>227.5</v>
      </c>
      <c r="G161" s="1256">
        <f t="shared" si="13"/>
        <v>227.5</v>
      </c>
      <c r="H161" s="1256"/>
      <c r="I161" s="1256"/>
      <c r="J161" s="1257">
        <v>227.5</v>
      </c>
    </row>
    <row r="162" spans="1:10" s="329" customFormat="1" ht="12.75" customHeight="1">
      <c r="A162" s="1250">
        <v>292</v>
      </c>
      <c r="B162" s="1251" t="s">
        <v>960</v>
      </c>
      <c r="C162" s="1258" t="s">
        <v>985</v>
      </c>
      <c r="D162" s="1259">
        <v>50</v>
      </c>
      <c r="E162" s="1260">
        <v>4</v>
      </c>
      <c r="F162" s="1255">
        <f t="shared" si="15"/>
        <v>200</v>
      </c>
      <c r="G162" s="1256">
        <f t="shared" si="13"/>
        <v>200</v>
      </c>
      <c r="H162" s="1256"/>
      <c r="I162" s="1256"/>
      <c r="J162" s="1257">
        <v>200</v>
      </c>
    </row>
    <row r="163" spans="1:10" s="329" customFormat="1" ht="12.75" customHeight="1">
      <c r="A163" s="35">
        <v>292</v>
      </c>
      <c r="B163" s="29" t="s">
        <v>960</v>
      </c>
      <c r="C163" s="21" t="s">
        <v>986</v>
      </c>
      <c r="D163" s="247">
        <v>65</v>
      </c>
      <c r="E163" s="451">
        <v>3</v>
      </c>
      <c r="F163" s="81">
        <f t="shared" si="15"/>
        <v>195</v>
      </c>
      <c r="G163" s="1104">
        <f t="shared" si="13"/>
        <v>195</v>
      </c>
      <c r="H163" s="1104"/>
      <c r="I163" s="1104"/>
      <c r="J163" s="172">
        <v>195</v>
      </c>
    </row>
    <row r="164" spans="1:10" s="329" customFormat="1" ht="15" customHeight="1">
      <c r="A164" s="1250">
        <v>292</v>
      </c>
      <c r="B164" s="1251" t="s">
        <v>960</v>
      </c>
      <c r="C164" s="1258" t="s">
        <v>987</v>
      </c>
      <c r="D164" s="1259">
        <v>40</v>
      </c>
      <c r="E164" s="1260">
        <v>3</v>
      </c>
      <c r="F164" s="1255">
        <f t="shared" si="15"/>
        <v>120</v>
      </c>
      <c r="G164" s="1256">
        <f t="shared" si="13"/>
        <v>120</v>
      </c>
      <c r="H164" s="1256"/>
      <c r="I164" s="1256"/>
      <c r="J164" s="1257">
        <v>120</v>
      </c>
    </row>
    <row r="165" spans="1:10" s="329" customFormat="1" ht="12.75" customHeight="1">
      <c r="A165" s="35">
        <v>292</v>
      </c>
      <c r="B165" s="29" t="s">
        <v>960</v>
      </c>
      <c r="C165" s="21" t="s">
        <v>988</v>
      </c>
      <c r="D165" s="247">
        <v>55</v>
      </c>
      <c r="E165" s="22">
        <v>6</v>
      </c>
      <c r="F165" s="81">
        <f t="shared" si="15"/>
        <v>330</v>
      </c>
      <c r="G165" s="1104">
        <f t="shared" si="13"/>
        <v>330</v>
      </c>
      <c r="H165" s="1104"/>
      <c r="I165" s="1104"/>
      <c r="J165" s="172">
        <v>330</v>
      </c>
    </row>
    <row r="166" spans="1:10" s="329" customFormat="1" ht="12.75" customHeight="1">
      <c r="A166" s="1250">
        <v>292</v>
      </c>
      <c r="B166" s="1251" t="s">
        <v>960</v>
      </c>
      <c r="C166" s="1258" t="s">
        <v>989</v>
      </c>
      <c r="D166" s="1259">
        <v>600</v>
      </c>
      <c r="E166" s="1260">
        <v>2.3</v>
      </c>
      <c r="F166" s="1255">
        <f t="shared" si="15"/>
        <v>1380</v>
      </c>
      <c r="G166" s="1256">
        <f t="shared" si="13"/>
        <v>1380</v>
      </c>
      <c r="H166" s="1256"/>
      <c r="I166" s="1256"/>
      <c r="J166" s="1257">
        <v>1380</v>
      </c>
    </row>
    <row r="167" spans="1:10" s="329" customFormat="1" ht="12.75" customHeight="1">
      <c r="A167" s="35">
        <v>292</v>
      </c>
      <c r="B167" s="29" t="s">
        <v>960</v>
      </c>
      <c r="C167" s="21" t="s">
        <v>990</v>
      </c>
      <c r="D167" s="247">
        <v>900</v>
      </c>
      <c r="E167" s="22">
        <v>2.5</v>
      </c>
      <c r="F167" s="81">
        <f t="shared" si="15"/>
        <v>2250</v>
      </c>
      <c r="G167" s="1104">
        <f t="shared" si="13"/>
        <v>2250</v>
      </c>
      <c r="H167" s="1104"/>
      <c r="I167" s="1104"/>
      <c r="J167" s="172">
        <v>2250</v>
      </c>
    </row>
    <row r="168" spans="1:10" s="329" customFormat="1" ht="12.75" customHeight="1">
      <c r="A168" s="1250">
        <v>292</v>
      </c>
      <c r="B168" s="1251" t="s">
        <v>960</v>
      </c>
      <c r="C168" s="1258" t="s">
        <v>991</v>
      </c>
      <c r="D168" s="1259">
        <v>500</v>
      </c>
      <c r="E168" s="1260">
        <v>3</v>
      </c>
      <c r="F168" s="1255">
        <f t="shared" si="15"/>
        <v>1500</v>
      </c>
      <c r="G168" s="1256">
        <f t="shared" si="13"/>
        <v>1500</v>
      </c>
      <c r="H168" s="1256"/>
      <c r="I168" s="1256"/>
      <c r="J168" s="1257">
        <v>1500</v>
      </c>
    </row>
    <row r="169" spans="1:10" s="329" customFormat="1" ht="12.75" customHeight="1">
      <c r="A169" s="35">
        <v>292</v>
      </c>
      <c r="B169" s="29" t="s">
        <v>960</v>
      </c>
      <c r="C169" s="21" t="s">
        <v>992</v>
      </c>
      <c r="D169" s="247">
        <v>400</v>
      </c>
      <c r="E169" s="22">
        <v>5</v>
      </c>
      <c r="F169" s="81">
        <f t="shared" si="15"/>
        <v>2000</v>
      </c>
      <c r="G169" s="1104">
        <f t="shared" si="13"/>
        <v>2000</v>
      </c>
      <c r="H169" s="1104"/>
      <c r="I169" s="1104"/>
      <c r="J169" s="172">
        <v>2000</v>
      </c>
    </row>
    <row r="170" spans="1:10" s="329" customFormat="1" ht="12.75" customHeight="1">
      <c r="A170" s="35">
        <v>292</v>
      </c>
      <c r="B170" s="29" t="s">
        <v>937</v>
      </c>
      <c r="C170" s="21" t="s">
        <v>475</v>
      </c>
      <c r="D170" s="247">
        <v>258</v>
      </c>
      <c r="E170" s="22">
        <v>1.8</v>
      </c>
      <c r="F170" s="81">
        <f>E170*D170</f>
        <v>464.40000000000003</v>
      </c>
      <c r="G170" s="1104">
        <f t="shared" si="13"/>
        <v>464.40000000000003</v>
      </c>
      <c r="H170" s="1104"/>
      <c r="I170" s="1104"/>
      <c r="J170" s="172">
        <v>464.4</v>
      </c>
    </row>
    <row r="171" spans="1:10" s="329" customFormat="1" ht="12.75" customHeight="1">
      <c r="A171" s="35">
        <v>292</v>
      </c>
      <c r="B171" s="29" t="s">
        <v>937</v>
      </c>
      <c r="C171" s="21" t="s">
        <v>373</v>
      </c>
      <c r="D171" s="247">
        <v>369</v>
      </c>
      <c r="E171" s="22">
        <v>1</v>
      </c>
      <c r="F171" s="81">
        <f>E171*D171</f>
        <v>369</v>
      </c>
      <c r="G171" s="1104">
        <f t="shared" si="13"/>
        <v>369</v>
      </c>
      <c r="H171" s="1104"/>
      <c r="I171" s="1104"/>
      <c r="J171" s="172">
        <v>369</v>
      </c>
    </row>
    <row r="172" spans="1:10" s="329" customFormat="1" ht="24.75" customHeight="1">
      <c r="A172" s="36">
        <v>292</v>
      </c>
      <c r="B172" s="37" t="s">
        <v>937</v>
      </c>
      <c r="C172" s="21" t="s">
        <v>163</v>
      </c>
      <c r="D172" s="247">
        <v>600</v>
      </c>
      <c r="E172" s="22">
        <v>10.8</v>
      </c>
      <c r="F172" s="81">
        <f aca="true" t="shared" si="16" ref="F172:F199">D172*E172</f>
        <v>6480</v>
      </c>
      <c r="G172" s="1104">
        <f t="shared" si="13"/>
        <v>6480</v>
      </c>
      <c r="H172" s="1104"/>
      <c r="I172" s="1104"/>
      <c r="J172" s="172">
        <v>6480</v>
      </c>
    </row>
    <row r="173" spans="1:10" s="329" customFormat="1" ht="25.5" customHeight="1">
      <c r="A173" s="35">
        <v>292</v>
      </c>
      <c r="B173" s="37" t="s">
        <v>937</v>
      </c>
      <c r="C173" s="21" t="s">
        <v>280</v>
      </c>
      <c r="D173" s="247">
        <v>300</v>
      </c>
      <c r="E173" s="22">
        <v>15</v>
      </c>
      <c r="F173" s="81">
        <f t="shared" si="16"/>
        <v>4500</v>
      </c>
      <c r="G173" s="1104">
        <f aca="true" t="shared" si="17" ref="G173:G204">F173</f>
        <v>4500</v>
      </c>
      <c r="H173" s="1104"/>
      <c r="I173" s="1104"/>
      <c r="J173" s="172">
        <v>4500</v>
      </c>
    </row>
    <row r="174" spans="1:10" s="329" customFormat="1" ht="24" customHeight="1">
      <c r="A174" s="36">
        <v>292</v>
      </c>
      <c r="B174" s="37" t="s">
        <v>937</v>
      </c>
      <c r="C174" s="21" t="s">
        <v>164</v>
      </c>
      <c r="D174" s="247">
        <v>600</v>
      </c>
      <c r="E174" s="22">
        <v>2.26</v>
      </c>
      <c r="F174" s="81">
        <f t="shared" si="16"/>
        <v>1355.9999999999998</v>
      </c>
      <c r="G174" s="1104">
        <f t="shared" si="17"/>
        <v>1355.9999999999998</v>
      </c>
      <c r="H174" s="1104"/>
      <c r="I174" s="1104"/>
      <c r="J174" s="172">
        <v>1356</v>
      </c>
    </row>
    <row r="175" spans="1:10" s="329" customFormat="1" ht="19.5" customHeight="1">
      <c r="A175" s="36">
        <v>292</v>
      </c>
      <c r="B175" s="37" t="s">
        <v>937</v>
      </c>
      <c r="C175" s="21" t="s">
        <v>165</v>
      </c>
      <c r="D175" s="247">
        <v>360</v>
      </c>
      <c r="E175" s="22">
        <v>4.55</v>
      </c>
      <c r="F175" s="81">
        <f t="shared" si="16"/>
        <v>1638</v>
      </c>
      <c r="G175" s="1104">
        <f t="shared" si="17"/>
        <v>1638</v>
      </c>
      <c r="H175" s="1104"/>
      <c r="I175" s="1104"/>
      <c r="J175" s="172">
        <v>1638</v>
      </c>
    </row>
    <row r="176" spans="1:10" s="329" customFormat="1" ht="35.25" customHeight="1">
      <c r="A176" s="1250">
        <v>292</v>
      </c>
      <c r="B176" s="1251" t="s">
        <v>937</v>
      </c>
      <c r="C176" s="1258" t="s">
        <v>167</v>
      </c>
      <c r="D176" s="1259">
        <v>250</v>
      </c>
      <c r="E176" s="1260">
        <v>2.12</v>
      </c>
      <c r="F176" s="1255">
        <f t="shared" si="16"/>
        <v>530</v>
      </c>
      <c r="G176" s="1256">
        <f t="shared" si="17"/>
        <v>530</v>
      </c>
      <c r="H176" s="1256"/>
      <c r="I176" s="1256"/>
      <c r="J176" s="1257">
        <v>530</v>
      </c>
    </row>
    <row r="177" spans="1:10" s="329" customFormat="1" ht="36" customHeight="1">
      <c r="A177" s="1250">
        <v>292</v>
      </c>
      <c r="B177" s="1251" t="s">
        <v>937</v>
      </c>
      <c r="C177" s="1258" t="s">
        <v>168</v>
      </c>
      <c r="D177" s="1259">
        <v>260</v>
      </c>
      <c r="E177" s="1260">
        <v>2.52</v>
      </c>
      <c r="F177" s="1255">
        <f t="shared" si="16"/>
        <v>655.2</v>
      </c>
      <c r="G177" s="1256">
        <f t="shared" si="17"/>
        <v>655.2</v>
      </c>
      <c r="H177" s="1256"/>
      <c r="I177" s="1256"/>
      <c r="J177" s="1257">
        <v>655.2</v>
      </c>
    </row>
    <row r="178" spans="1:10" s="329" customFormat="1" ht="24.75" customHeight="1">
      <c r="A178" s="1250">
        <v>292</v>
      </c>
      <c r="B178" s="1251" t="s">
        <v>937</v>
      </c>
      <c r="C178" s="1258" t="s">
        <v>169</v>
      </c>
      <c r="D178" s="1259">
        <v>200</v>
      </c>
      <c r="E178" s="1260">
        <v>1.58</v>
      </c>
      <c r="F178" s="1255">
        <f t="shared" si="16"/>
        <v>316</v>
      </c>
      <c r="G178" s="1256">
        <f t="shared" si="17"/>
        <v>316</v>
      </c>
      <c r="H178" s="1256"/>
      <c r="I178" s="1256"/>
      <c r="J178" s="1257">
        <v>316</v>
      </c>
    </row>
    <row r="179" spans="1:10" s="329" customFormat="1" ht="12.75" customHeight="1">
      <c r="A179" s="1250">
        <v>292</v>
      </c>
      <c r="B179" s="1251" t="s">
        <v>937</v>
      </c>
      <c r="C179" s="1258" t="s">
        <v>79</v>
      </c>
      <c r="D179" s="1259">
        <v>750</v>
      </c>
      <c r="E179" s="1260">
        <v>3.5</v>
      </c>
      <c r="F179" s="1255">
        <f t="shared" si="16"/>
        <v>2625</v>
      </c>
      <c r="G179" s="1256">
        <f t="shared" si="17"/>
        <v>2625</v>
      </c>
      <c r="H179" s="1256"/>
      <c r="I179" s="1256"/>
      <c r="J179" s="1257">
        <v>2625</v>
      </c>
    </row>
    <row r="180" spans="1:10" s="329" customFormat="1" ht="12.75" customHeight="1">
      <c r="A180" s="35">
        <v>292</v>
      </c>
      <c r="B180" s="37" t="s">
        <v>937</v>
      </c>
      <c r="C180" s="21" t="s">
        <v>80</v>
      </c>
      <c r="D180" s="247">
        <v>1200</v>
      </c>
      <c r="E180" s="22">
        <v>5</v>
      </c>
      <c r="F180" s="81">
        <f t="shared" si="16"/>
        <v>6000</v>
      </c>
      <c r="G180" s="1104">
        <f t="shared" si="17"/>
        <v>6000</v>
      </c>
      <c r="H180" s="1104"/>
      <c r="I180" s="1104"/>
      <c r="J180" s="172">
        <v>6000</v>
      </c>
    </row>
    <row r="181" spans="1:10" s="329" customFormat="1" ht="12.75" customHeight="1">
      <c r="A181" s="35">
        <v>292</v>
      </c>
      <c r="B181" s="37" t="s">
        <v>937</v>
      </c>
      <c r="C181" s="21" t="s">
        <v>282</v>
      </c>
      <c r="D181" s="247">
        <v>330</v>
      </c>
      <c r="E181" s="22">
        <v>15</v>
      </c>
      <c r="F181" s="81">
        <f t="shared" si="16"/>
        <v>4950</v>
      </c>
      <c r="G181" s="1104">
        <f t="shared" si="17"/>
        <v>4950</v>
      </c>
      <c r="H181" s="1104"/>
      <c r="I181" s="1104"/>
      <c r="J181" s="172">
        <v>4950</v>
      </c>
    </row>
    <row r="182" spans="1:10" s="329" customFormat="1" ht="23.25" customHeight="1">
      <c r="A182" s="35">
        <v>292</v>
      </c>
      <c r="B182" s="37" t="s">
        <v>937</v>
      </c>
      <c r="C182" s="21" t="s">
        <v>283</v>
      </c>
      <c r="D182" s="247">
        <v>130</v>
      </c>
      <c r="E182" s="22">
        <v>1</v>
      </c>
      <c r="F182" s="81">
        <f t="shared" si="16"/>
        <v>130</v>
      </c>
      <c r="G182" s="1104">
        <f t="shared" si="17"/>
        <v>130</v>
      </c>
      <c r="H182" s="1104"/>
      <c r="I182" s="1104"/>
      <c r="J182" s="172">
        <v>130</v>
      </c>
    </row>
    <row r="183" spans="1:10" s="329" customFormat="1" ht="16.5" customHeight="1">
      <c r="A183" s="1250">
        <v>292</v>
      </c>
      <c r="B183" s="1251" t="s">
        <v>960</v>
      </c>
      <c r="C183" s="1258" t="s">
        <v>994</v>
      </c>
      <c r="D183" s="1259">
        <v>1800</v>
      </c>
      <c r="E183" s="1260">
        <v>5</v>
      </c>
      <c r="F183" s="1255">
        <f t="shared" si="16"/>
        <v>9000</v>
      </c>
      <c r="G183" s="1256">
        <f t="shared" si="17"/>
        <v>9000</v>
      </c>
      <c r="H183" s="1256"/>
      <c r="I183" s="1256"/>
      <c r="J183" s="1257">
        <v>9000</v>
      </c>
    </row>
    <row r="184" spans="1:10" s="329" customFormat="1" ht="21" customHeight="1">
      <c r="A184" s="1250">
        <v>292</v>
      </c>
      <c r="B184" s="1251" t="s">
        <v>937</v>
      </c>
      <c r="C184" s="1258" t="s">
        <v>995</v>
      </c>
      <c r="D184" s="1259">
        <v>150</v>
      </c>
      <c r="E184" s="1260">
        <v>1.2</v>
      </c>
      <c r="F184" s="1255">
        <f t="shared" si="16"/>
        <v>180</v>
      </c>
      <c r="G184" s="1256">
        <f t="shared" si="17"/>
        <v>180</v>
      </c>
      <c r="H184" s="1256"/>
      <c r="I184" s="1256"/>
      <c r="J184" s="1257">
        <v>180</v>
      </c>
    </row>
    <row r="185" spans="1:10" s="329" customFormat="1" ht="23.25" customHeight="1">
      <c r="A185" s="1250">
        <v>292</v>
      </c>
      <c r="B185" s="1251" t="s">
        <v>937</v>
      </c>
      <c r="C185" s="1258" t="s">
        <v>996</v>
      </c>
      <c r="D185" s="1259">
        <v>150</v>
      </c>
      <c r="E185" s="1260">
        <v>5.4</v>
      </c>
      <c r="F185" s="1255">
        <f t="shared" si="16"/>
        <v>810</v>
      </c>
      <c r="G185" s="1256">
        <f t="shared" si="17"/>
        <v>810</v>
      </c>
      <c r="H185" s="1256"/>
      <c r="I185" s="1256"/>
      <c r="J185" s="1257">
        <v>810</v>
      </c>
    </row>
    <row r="186" spans="1:10" s="329" customFormat="1" ht="21" customHeight="1">
      <c r="A186" s="1250">
        <v>292</v>
      </c>
      <c r="B186" s="1251" t="s">
        <v>937</v>
      </c>
      <c r="C186" s="1258" t="s">
        <v>170</v>
      </c>
      <c r="D186" s="1259">
        <v>256</v>
      </c>
      <c r="E186" s="1260">
        <v>4.03</v>
      </c>
      <c r="F186" s="1255">
        <f t="shared" si="16"/>
        <v>1031.68</v>
      </c>
      <c r="G186" s="1256">
        <f t="shared" si="17"/>
        <v>1031.68</v>
      </c>
      <c r="H186" s="1256"/>
      <c r="I186" s="1256"/>
      <c r="J186" s="1257">
        <v>1031.68</v>
      </c>
    </row>
    <row r="187" spans="1:10" s="329" customFormat="1" ht="12.75" customHeight="1">
      <c r="A187" s="35">
        <v>292</v>
      </c>
      <c r="B187" s="29" t="s">
        <v>960</v>
      </c>
      <c r="C187" s="21" t="s">
        <v>997</v>
      </c>
      <c r="D187" s="247">
        <v>700</v>
      </c>
      <c r="E187" s="22">
        <v>0.76</v>
      </c>
      <c r="F187" s="81">
        <f t="shared" si="16"/>
        <v>532</v>
      </c>
      <c r="G187" s="1104">
        <f t="shared" si="17"/>
        <v>532</v>
      </c>
      <c r="H187" s="1104"/>
      <c r="I187" s="1104"/>
      <c r="J187" s="172">
        <v>532</v>
      </c>
    </row>
    <row r="188" spans="1:10" s="329" customFormat="1" ht="15" customHeight="1">
      <c r="A188" s="1250">
        <v>292</v>
      </c>
      <c r="B188" s="1251" t="s">
        <v>960</v>
      </c>
      <c r="C188" s="1258" t="s">
        <v>998</v>
      </c>
      <c r="D188" s="1259">
        <v>700</v>
      </c>
      <c r="E188" s="1260">
        <v>0.94</v>
      </c>
      <c r="F188" s="1255">
        <f t="shared" si="16"/>
        <v>658</v>
      </c>
      <c r="G188" s="1256">
        <f t="shared" si="17"/>
        <v>658</v>
      </c>
      <c r="H188" s="1256"/>
      <c r="I188" s="1256"/>
      <c r="J188" s="1257">
        <v>658</v>
      </c>
    </row>
    <row r="189" spans="1:10" s="329" customFormat="1" ht="15" customHeight="1">
      <c r="A189" s="1250">
        <v>292</v>
      </c>
      <c r="B189" s="1251" t="s">
        <v>937</v>
      </c>
      <c r="C189" s="1258" t="s">
        <v>999</v>
      </c>
      <c r="D189" s="1259">
        <v>450</v>
      </c>
      <c r="E189" s="1260">
        <v>6</v>
      </c>
      <c r="F189" s="1255">
        <f t="shared" si="16"/>
        <v>2700</v>
      </c>
      <c r="G189" s="1256">
        <f t="shared" si="17"/>
        <v>2700</v>
      </c>
      <c r="H189" s="1256"/>
      <c r="I189" s="1256"/>
      <c r="J189" s="1257">
        <v>2700</v>
      </c>
    </row>
    <row r="190" spans="1:10" s="329" customFormat="1" ht="24.75" customHeight="1">
      <c r="A190" s="1250">
        <v>292</v>
      </c>
      <c r="B190" s="1251" t="s">
        <v>937</v>
      </c>
      <c r="C190" s="1258" t="s">
        <v>1000</v>
      </c>
      <c r="D190" s="1259">
        <v>230</v>
      </c>
      <c r="E190" s="1260">
        <v>14.83</v>
      </c>
      <c r="F190" s="1255">
        <f t="shared" si="16"/>
        <v>3410.9</v>
      </c>
      <c r="G190" s="1256">
        <f t="shared" si="17"/>
        <v>3410.9</v>
      </c>
      <c r="H190" s="1256"/>
      <c r="I190" s="1256"/>
      <c r="J190" s="1257">
        <v>3410.9</v>
      </c>
    </row>
    <row r="191" spans="1:10" s="329" customFormat="1" ht="21.75" customHeight="1">
      <c r="A191" s="1250">
        <v>292</v>
      </c>
      <c r="B191" s="1251" t="s">
        <v>937</v>
      </c>
      <c r="C191" s="1258" t="s">
        <v>171</v>
      </c>
      <c r="D191" s="1259">
        <v>150</v>
      </c>
      <c r="E191" s="1260">
        <v>12.2</v>
      </c>
      <c r="F191" s="1255">
        <f t="shared" si="16"/>
        <v>1830</v>
      </c>
      <c r="G191" s="1256">
        <f t="shared" si="17"/>
        <v>1830</v>
      </c>
      <c r="H191" s="1256"/>
      <c r="I191" s="1256"/>
      <c r="J191" s="1257">
        <v>1830</v>
      </c>
    </row>
    <row r="192" spans="1:10" s="329" customFormat="1" ht="21.75" customHeight="1">
      <c r="A192" s="1250">
        <v>292</v>
      </c>
      <c r="B192" s="1251" t="s">
        <v>937</v>
      </c>
      <c r="C192" s="1258" t="s">
        <v>1001</v>
      </c>
      <c r="D192" s="1259">
        <v>250</v>
      </c>
      <c r="E192" s="1260">
        <v>9.5</v>
      </c>
      <c r="F192" s="1255">
        <f t="shared" si="16"/>
        <v>2375</v>
      </c>
      <c r="G192" s="1256">
        <f t="shared" si="17"/>
        <v>2375</v>
      </c>
      <c r="H192" s="1256"/>
      <c r="I192" s="1256"/>
      <c r="J192" s="1257">
        <v>2375</v>
      </c>
    </row>
    <row r="193" spans="1:10" s="332" customFormat="1" ht="22.5" customHeight="1">
      <c r="A193" s="1250">
        <v>292</v>
      </c>
      <c r="B193" s="1251" t="s">
        <v>937</v>
      </c>
      <c r="C193" s="1258" t="s">
        <v>1002</v>
      </c>
      <c r="D193" s="1263">
        <v>110</v>
      </c>
      <c r="E193" s="1264">
        <v>4.51</v>
      </c>
      <c r="F193" s="1255">
        <f t="shared" si="16"/>
        <v>496.09999999999997</v>
      </c>
      <c r="G193" s="1256">
        <f t="shared" si="17"/>
        <v>496.09999999999997</v>
      </c>
      <c r="H193" s="1256"/>
      <c r="I193" s="1256"/>
      <c r="J193" s="1257">
        <v>496.1</v>
      </c>
    </row>
    <row r="194" spans="1:11" s="335" customFormat="1" ht="15" customHeight="1">
      <c r="A194" s="36">
        <v>292</v>
      </c>
      <c r="B194" s="37" t="s">
        <v>937</v>
      </c>
      <c r="C194" s="21" t="s">
        <v>172</v>
      </c>
      <c r="D194" s="446">
        <v>85</v>
      </c>
      <c r="E194" s="1106">
        <v>8.4</v>
      </c>
      <c r="F194" s="81">
        <f t="shared" si="16"/>
        <v>714</v>
      </c>
      <c r="G194" s="1104">
        <f t="shared" si="17"/>
        <v>714</v>
      </c>
      <c r="H194" s="1104"/>
      <c r="I194" s="1104"/>
      <c r="J194" s="172">
        <v>714</v>
      </c>
      <c r="K194" s="334"/>
    </row>
    <row r="195" spans="1:11" s="335" customFormat="1" ht="33.75" customHeight="1">
      <c r="A195" s="36">
        <v>292</v>
      </c>
      <c r="B195" s="24" t="s">
        <v>173</v>
      </c>
      <c r="C195" s="21" t="s">
        <v>174</v>
      </c>
      <c r="D195" s="446">
        <v>300</v>
      </c>
      <c r="E195" s="1106">
        <v>9.52</v>
      </c>
      <c r="F195" s="81">
        <f t="shared" si="16"/>
        <v>2856</v>
      </c>
      <c r="G195" s="1104">
        <f t="shared" si="17"/>
        <v>2856</v>
      </c>
      <c r="H195" s="1104"/>
      <c r="I195" s="1104"/>
      <c r="J195" s="172">
        <v>2856</v>
      </c>
      <c r="K195" s="334"/>
    </row>
    <row r="196" spans="1:11" s="335" customFormat="1" ht="33.75" customHeight="1">
      <c r="A196" s="36">
        <v>292</v>
      </c>
      <c r="B196" s="24" t="s">
        <v>175</v>
      </c>
      <c r="C196" s="21" t="s">
        <v>176</v>
      </c>
      <c r="D196" s="446">
        <v>35</v>
      </c>
      <c r="E196" s="1106">
        <v>14.2</v>
      </c>
      <c r="F196" s="81">
        <f t="shared" si="16"/>
        <v>497</v>
      </c>
      <c r="G196" s="1104">
        <f t="shared" si="17"/>
        <v>497</v>
      </c>
      <c r="H196" s="1104"/>
      <c r="I196" s="1104"/>
      <c r="J196" s="172">
        <v>497</v>
      </c>
      <c r="K196" s="334"/>
    </row>
    <row r="197" spans="1:11" s="335" customFormat="1" ht="18.75" customHeight="1">
      <c r="A197" s="1250">
        <v>292</v>
      </c>
      <c r="B197" s="1261" t="s">
        <v>159</v>
      </c>
      <c r="C197" s="1258" t="s">
        <v>177</v>
      </c>
      <c r="D197" s="1259">
        <v>200</v>
      </c>
      <c r="E197" s="1262">
        <v>8.64</v>
      </c>
      <c r="F197" s="1255">
        <f t="shared" si="16"/>
        <v>1728</v>
      </c>
      <c r="G197" s="1256">
        <f t="shared" si="17"/>
        <v>1728</v>
      </c>
      <c r="H197" s="1256"/>
      <c r="I197" s="1256"/>
      <c r="J197" s="1257">
        <v>1728</v>
      </c>
      <c r="K197" s="334"/>
    </row>
    <row r="198" spans="1:11" s="335" customFormat="1" ht="18.75" customHeight="1">
      <c r="A198" s="36">
        <v>292</v>
      </c>
      <c r="B198" s="24" t="s">
        <v>178</v>
      </c>
      <c r="C198" s="21" t="s">
        <v>179</v>
      </c>
      <c r="D198" s="446">
        <v>15</v>
      </c>
      <c r="E198" s="1106">
        <v>5.54</v>
      </c>
      <c r="F198" s="81">
        <f t="shared" si="16"/>
        <v>83.1</v>
      </c>
      <c r="G198" s="1104">
        <f t="shared" si="17"/>
        <v>83.1</v>
      </c>
      <c r="H198" s="1104"/>
      <c r="I198" s="1104"/>
      <c r="J198" s="172">
        <v>83.1</v>
      </c>
      <c r="K198" s="334"/>
    </row>
    <row r="199" spans="1:11" s="335" customFormat="1" ht="18" customHeight="1">
      <c r="A199" s="36">
        <v>292</v>
      </c>
      <c r="B199" s="24" t="s">
        <v>159</v>
      </c>
      <c r="C199" s="21" t="s">
        <v>180</v>
      </c>
      <c r="D199" s="446">
        <v>500</v>
      </c>
      <c r="E199" s="1106">
        <v>7.2</v>
      </c>
      <c r="F199" s="81">
        <f t="shared" si="16"/>
        <v>3600</v>
      </c>
      <c r="G199" s="1104">
        <f t="shared" si="17"/>
        <v>3600</v>
      </c>
      <c r="H199" s="1104"/>
      <c r="I199" s="1104"/>
      <c r="J199" s="172">
        <v>3600</v>
      </c>
      <c r="K199" s="334"/>
    </row>
    <row r="200" spans="1:11" s="335" customFormat="1" ht="18" customHeight="1">
      <c r="A200" s="1250">
        <v>292</v>
      </c>
      <c r="B200" s="1251" t="s">
        <v>285</v>
      </c>
      <c r="C200" s="1258" t="s">
        <v>383</v>
      </c>
      <c r="D200" s="1259">
        <v>2000</v>
      </c>
      <c r="E200" s="1260">
        <v>10</v>
      </c>
      <c r="F200" s="1255">
        <f>E200*D200</f>
        <v>20000</v>
      </c>
      <c r="G200" s="1256">
        <f t="shared" si="17"/>
        <v>20000</v>
      </c>
      <c r="H200" s="1256"/>
      <c r="I200" s="1256"/>
      <c r="J200" s="1257">
        <v>20000</v>
      </c>
      <c r="K200" s="334"/>
    </row>
    <row r="201" spans="1:11" s="335" customFormat="1" ht="18" customHeight="1">
      <c r="A201" s="1250">
        <v>292</v>
      </c>
      <c r="B201" s="1261" t="s">
        <v>937</v>
      </c>
      <c r="C201" s="1258" t="s">
        <v>549</v>
      </c>
      <c r="D201" s="1259">
        <v>40</v>
      </c>
      <c r="E201" s="1260">
        <v>50</v>
      </c>
      <c r="F201" s="1255">
        <f>E201*D201</f>
        <v>2000</v>
      </c>
      <c r="G201" s="1256">
        <f t="shared" si="17"/>
        <v>2000</v>
      </c>
      <c r="H201" s="1256"/>
      <c r="I201" s="1256"/>
      <c r="J201" s="1257">
        <v>2000</v>
      </c>
      <c r="K201" s="334"/>
    </row>
    <row r="202" spans="1:11" s="335" customFormat="1" ht="18" customHeight="1">
      <c r="A202" s="36">
        <v>292</v>
      </c>
      <c r="B202" s="24" t="s">
        <v>937</v>
      </c>
      <c r="C202" s="21" t="s">
        <v>181</v>
      </c>
      <c r="D202" s="446">
        <v>150</v>
      </c>
      <c r="E202" s="1106">
        <v>3</v>
      </c>
      <c r="F202" s="81">
        <f aca="true" t="shared" si="18" ref="F202:F207">D202*E202</f>
        <v>450</v>
      </c>
      <c r="G202" s="1104">
        <f t="shared" si="17"/>
        <v>450</v>
      </c>
      <c r="H202" s="1104"/>
      <c r="I202" s="1104"/>
      <c r="J202" s="172">
        <v>450</v>
      </c>
      <c r="K202" s="334"/>
    </row>
    <row r="203" spans="1:11" s="335" customFormat="1" ht="24.75" customHeight="1">
      <c r="A203" s="1250">
        <v>292</v>
      </c>
      <c r="B203" s="1251" t="s">
        <v>937</v>
      </c>
      <c r="C203" s="1258" t="s">
        <v>182</v>
      </c>
      <c r="D203" s="1259">
        <v>500</v>
      </c>
      <c r="E203" s="1262">
        <v>0.28</v>
      </c>
      <c r="F203" s="1255">
        <f t="shared" si="18"/>
        <v>140</v>
      </c>
      <c r="G203" s="1256">
        <f t="shared" si="17"/>
        <v>140</v>
      </c>
      <c r="H203" s="1256"/>
      <c r="I203" s="1256"/>
      <c r="J203" s="1257">
        <v>140</v>
      </c>
      <c r="K203" s="334"/>
    </row>
    <row r="204" spans="1:11" s="335" customFormat="1" ht="20.25" customHeight="1">
      <c r="A204" s="1250">
        <v>292</v>
      </c>
      <c r="B204" s="1251" t="s">
        <v>937</v>
      </c>
      <c r="C204" s="1258" t="s">
        <v>1004</v>
      </c>
      <c r="D204" s="1259">
        <v>500</v>
      </c>
      <c r="E204" s="1262">
        <v>3.6</v>
      </c>
      <c r="F204" s="1255">
        <f t="shared" si="18"/>
        <v>1800</v>
      </c>
      <c r="G204" s="1256">
        <f t="shared" si="17"/>
        <v>1800</v>
      </c>
      <c r="H204" s="1256"/>
      <c r="I204" s="1256"/>
      <c r="J204" s="1257">
        <v>1800</v>
      </c>
      <c r="K204" s="334"/>
    </row>
    <row r="205" spans="1:11" s="335" customFormat="1" ht="17.25" customHeight="1">
      <c r="A205" s="1250">
        <v>292</v>
      </c>
      <c r="B205" s="1251" t="s">
        <v>937</v>
      </c>
      <c r="C205" s="1258" t="s">
        <v>1005</v>
      </c>
      <c r="D205" s="1259">
        <v>500</v>
      </c>
      <c r="E205" s="1262">
        <v>3.6</v>
      </c>
      <c r="F205" s="1255">
        <f t="shared" si="18"/>
        <v>1800</v>
      </c>
      <c r="G205" s="1256">
        <f aca="true" t="shared" si="19" ref="G205:G227">F205</f>
        <v>1800</v>
      </c>
      <c r="H205" s="1256"/>
      <c r="I205" s="1256"/>
      <c r="J205" s="1257">
        <v>1800</v>
      </c>
      <c r="K205" s="334"/>
    </row>
    <row r="206" spans="1:11" s="335" customFormat="1" ht="27.75" customHeight="1">
      <c r="A206" s="1250">
        <v>292</v>
      </c>
      <c r="B206" s="1251" t="s">
        <v>937</v>
      </c>
      <c r="C206" s="1258" t="s">
        <v>1006</v>
      </c>
      <c r="D206" s="1259">
        <v>500</v>
      </c>
      <c r="E206" s="1262">
        <v>3.6</v>
      </c>
      <c r="F206" s="1255">
        <f t="shared" si="18"/>
        <v>1800</v>
      </c>
      <c r="G206" s="1256">
        <f t="shared" si="19"/>
        <v>1800</v>
      </c>
      <c r="H206" s="1256"/>
      <c r="I206" s="1256"/>
      <c r="J206" s="1257">
        <v>1800</v>
      </c>
      <c r="K206" s="334"/>
    </row>
    <row r="207" spans="1:11" s="335" customFormat="1" ht="26.25" customHeight="1">
      <c r="A207" s="1250">
        <v>292</v>
      </c>
      <c r="B207" s="1251" t="s">
        <v>937</v>
      </c>
      <c r="C207" s="1258" t="s">
        <v>1007</v>
      </c>
      <c r="D207" s="1259">
        <v>500</v>
      </c>
      <c r="E207" s="1262">
        <v>5.4</v>
      </c>
      <c r="F207" s="1255">
        <f t="shared" si="18"/>
        <v>2700</v>
      </c>
      <c r="G207" s="1256">
        <f t="shared" si="19"/>
        <v>2700</v>
      </c>
      <c r="H207" s="1256"/>
      <c r="I207" s="1256"/>
      <c r="J207" s="1257">
        <v>2700</v>
      </c>
      <c r="K207" s="334"/>
    </row>
    <row r="208" spans="1:11" s="335" customFormat="1" ht="18" customHeight="1">
      <c r="A208" s="35">
        <v>292</v>
      </c>
      <c r="B208" s="37" t="s">
        <v>937</v>
      </c>
      <c r="C208" s="21" t="s">
        <v>384</v>
      </c>
      <c r="D208" s="247">
        <v>130</v>
      </c>
      <c r="E208" s="22">
        <v>1</v>
      </c>
      <c r="F208" s="81">
        <f>E208*D208</f>
        <v>130</v>
      </c>
      <c r="G208" s="1104">
        <f t="shared" si="19"/>
        <v>130</v>
      </c>
      <c r="H208" s="1104"/>
      <c r="I208" s="1104"/>
      <c r="J208" s="172">
        <v>130</v>
      </c>
      <c r="K208" s="334"/>
    </row>
    <row r="209" spans="1:11" s="335" customFormat="1" ht="18.75" customHeight="1">
      <c r="A209" s="1250">
        <v>292</v>
      </c>
      <c r="B209" s="1251" t="s">
        <v>937</v>
      </c>
      <c r="C209" s="1258" t="s">
        <v>183</v>
      </c>
      <c r="D209" s="1259">
        <v>56</v>
      </c>
      <c r="E209" s="1262">
        <v>9</v>
      </c>
      <c r="F209" s="1255">
        <f>D209*E209</f>
        <v>504</v>
      </c>
      <c r="G209" s="1256">
        <f t="shared" si="19"/>
        <v>504</v>
      </c>
      <c r="H209" s="1256"/>
      <c r="I209" s="1256"/>
      <c r="J209" s="1257">
        <v>504</v>
      </c>
      <c r="K209" s="334"/>
    </row>
    <row r="210" spans="1:11" s="335" customFormat="1" ht="15.75" customHeight="1">
      <c r="A210" s="36">
        <v>292</v>
      </c>
      <c r="B210" s="37" t="s">
        <v>937</v>
      </c>
      <c r="C210" s="21" t="s">
        <v>184</v>
      </c>
      <c r="D210" s="446">
        <v>10</v>
      </c>
      <c r="E210" s="1106">
        <v>30</v>
      </c>
      <c r="F210" s="81">
        <f>D210*E210</f>
        <v>300</v>
      </c>
      <c r="G210" s="1104">
        <f t="shared" si="19"/>
        <v>300</v>
      </c>
      <c r="H210" s="1104"/>
      <c r="I210" s="1104"/>
      <c r="J210" s="172">
        <v>300</v>
      </c>
      <c r="K210" s="334"/>
    </row>
    <row r="211" spans="1:11" s="335" customFormat="1" ht="24.75" customHeight="1">
      <c r="A211" s="36">
        <v>292</v>
      </c>
      <c r="B211" s="24" t="s">
        <v>185</v>
      </c>
      <c r="C211" s="21" t="s">
        <v>186</v>
      </c>
      <c r="D211" s="446">
        <v>500</v>
      </c>
      <c r="E211" s="1106">
        <v>30</v>
      </c>
      <c r="F211" s="81">
        <f>D211*E211</f>
        <v>15000</v>
      </c>
      <c r="G211" s="1104">
        <f t="shared" si="19"/>
        <v>15000</v>
      </c>
      <c r="H211" s="1104"/>
      <c r="I211" s="1104"/>
      <c r="J211" s="172">
        <v>15000</v>
      </c>
      <c r="K211" s="334"/>
    </row>
    <row r="212" spans="1:11" s="335" customFormat="1" ht="36.75" customHeight="1">
      <c r="A212" s="1250">
        <v>292</v>
      </c>
      <c r="B212" s="1251" t="s">
        <v>937</v>
      </c>
      <c r="C212" s="1258" t="s">
        <v>187</v>
      </c>
      <c r="D212" s="1259">
        <v>80</v>
      </c>
      <c r="E212" s="1262">
        <v>44.2</v>
      </c>
      <c r="F212" s="1255">
        <f>D212*E212</f>
        <v>3536</v>
      </c>
      <c r="G212" s="1256">
        <f t="shared" si="19"/>
        <v>3536</v>
      </c>
      <c r="H212" s="1256"/>
      <c r="I212" s="1256"/>
      <c r="J212" s="1257">
        <v>3536</v>
      </c>
      <c r="K212" s="334"/>
    </row>
    <row r="213" spans="1:11" s="335" customFormat="1" ht="30" customHeight="1">
      <c r="A213" s="35">
        <v>292</v>
      </c>
      <c r="B213" s="37" t="s">
        <v>937</v>
      </c>
      <c r="C213" s="21" t="s">
        <v>385</v>
      </c>
      <c r="D213" s="247">
        <v>350</v>
      </c>
      <c r="E213" s="22">
        <v>1</v>
      </c>
      <c r="F213" s="81">
        <f>E213*D213</f>
        <v>350</v>
      </c>
      <c r="G213" s="1104">
        <f t="shared" si="19"/>
        <v>350</v>
      </c>
      <c r="H213" s="1104"/>
      <c r="I213" s="1104"/>
      <c r="J213" s="172">
        <v>350</v>
      </c>
      <c r="K213" s="334"/>
    </row>
    <row r="214" spans="1:11" s="335" customFormat="1" ht="17.25" customHeight="1">
      <c r="A214" s="1250">
        <v>292</v>
      </c>
      <c r="B214" s="1251" t="s">
        <v>937</v>
      </c>
      <c r="C214" s="1258" t="s">
        <v>188</v>
      </c>
      <c r="D214" s="1259">
        <v>240</v>
      </c>
      <c r="E214" s="1262">
        <v>1.8</v>
      </c>
      <c r="F214" s="1255">
        <f>D214*E214</f>
        <v>432</v>
      </c>
      <c r="G214" s="1256">
        <f t="shared" si="19"/>
        <v>432</v>
      </c>
      <c r="H214" s="1256"/>
      <c r="I214" s="1256"/>
      <c r="J214" s="1257">
        <v>432</v>
      </c>
      <c r="K214" s="334"/>
    </row>
    <row r="215" spans="1:11" s="335" customFormat="1" ht="17.25" customHeight="1">
      <c r="A215" s="35">
        <v>292</v>
      </c>
      <c r="B215" s="29" t="s">
        <v>960</v>
      </c>
      <c r="C215" s="21" t="s">
        <v>474</v>
      </c>
      <c r="D215" s="247">
        <v>1000</v>
      </c>
      <c r="E215" s="22">
        <v>13</v>
      </c>
      <c r="F215" s="81">
        <f>E215*D215</f>
        <v>13000</v>
      </c>
      <c r="G215" s="1104">
        <f t="shared" si="19"/>
        <v>13000</v>
      </c>
      <c r="H215" s="1104"/>
      <c r="I215" s="1104"/>
      <c r="J215" s="172">
        <v>13000</v>
      </c>
      <c r="K215" s="334"/>
    </row>
    <row r="216" spans="1:11" s="335" customFormat="1" ht="20.25" customHeight="1">
      <c r="A216" s="36">
        <v>292</v>
      </c>
      <c r="B216" s="37" t="s">
        <v>937</v>
      </c>
      <c r="C216" s="21" t="s">
        <v>189</v>
      </c>
      <c r="D216" s="446">
        <v>120</v>
      </c>
      <c r="E216" s="1106">
        <v>3.6</v>
      </c>
      <c r="F216" s="81">
        <f aca="true" t="shared" si="20" ref="F216:F221">D216*E216</f>
        <v>432</v>
      </c>
      <c r="G216" s="1104">
        <f t="shared" si="19"/>
        <v>432</v>
      </c>
      <c r="H216" s="1104"/>
      <c r="I216" s="1104"/>
      <c r="J216" s="172">
        <v>432</v>
      </c>
      <c r="K216" s="334"/>
    </row>
    <row r="217" spans="1:11" s="335" customFormat="1" ht="21.75" customHeight="1">
      <c r="A217" s="1250">
        <v>292</v>
      </c>
      <c r="B217" s="1251" t="s">
        <v>937</v>
      </c>
      <c r="C217" s="1258" t="s">
        <v>81</v>
      </c>
      <c r="D217" s="1259">
        <v>669</v>
      </c>
      <c r="E217" s="1262">
        <v>4.03</v>
      </c>
      <c r="F217" s="1255">
        <f t="shared" si="20"/>
        <v>2696.07</v>
      </c>
      <c r="G217" s="1256">
        <f t="shared" si="19"/>
        <v>2696.07</v>
      </c>
      <c r="H217" s="1256"/>
      <c r="I217" s="1256"/>
      <c r="J217" s="1257">
        <v>2696.07</v>
      </c>
      <c r="K217" s="334"/>
    </row>
    <row r="218" spans="1:11" s="335" customFormat="1" ht="28.5" customHeight="1">
      <c r="A218" s="35">
        <v>292</v>
      </c>
      <c r="B218" s="37" t="s">
        <v>937</v>
      </c>
      <c r="C218" s="21" t="s">
        <v>1008</v>
      </c>
      <c r="D218" s="446">
        <v>780</v>
      </c>
      <c r="E218" s="1106">
        <v>4.03</v>
      </c>
      <c r="F218" s="81">
        <f t="shared" si="20"/>
        <v>3143.4</v>
      </c>
      <c r="G218" s="1104">
        <f t="shared" si="19"/>
        <v>3143.4</v>
      </c>
      <c r="H218" s="1104"/>
      <c r="I218" s="1104"/>
      <c r="J218" s="172">
        <v>3143.4</v>
      </c>
      <c r="K218" s="334"/>
    </row>
    <row r="219" spans="1:11" s="335" customFormat="1" ht="28.5" customHeight="1">
      <c r="A219" s="35">
        <v>292</v>
      </c>
      <c r="B219" s="37" t="s">
        <v>937</v>
      </c>
      <c r="C219" s="21" t="s">
        <v>1009</v>
      </c>
      <c r="D219" s="446">
        <v>680</v>
      </c>
      <c r="E219" s="1106">
        <v>4.32</v>
      </c>
      <c r="F219" s="81">
        <f t="shared" si="20"/>
        <v>2937.6000000000004</v>
      </c>
      <c r="G219" s="1104">
        <f t="shared" si="19"/>
        <v>2937.6000000000004</v>
      </c>
      <c r="H219" s="1104"/>
      <c r="I219" s="1104"/>
      <c r="J219" s="172">
        <v>2937.6</v>
      </c>
      <c r="K219" s="334"/>
    </row>
    <row r="220" spans="1:11" s="335" customFormat="1" ht="26.25" customHeight="1">
      <c r="A220" s="1250">
        <v>292</v>
      </c>
      <c r="B220" s="1261" t="s">
        <v>1011</v>
      </c>
      <c r="C220" s="1258" t="s">
        <v>1010</v>
      </c>
      <c r="D220" s="1259">
        <v>500</v>
      </c>
      <c r="E220" s="1262">
        <v>1.2</v>
      </c>
      <c r="F220" s="1255">
        <f t="shared" si="20"/>
        <v>600</v>
      </c>
      <c r="G220" s="1256">
        <f t="shared" si="19"/>
        <v>600</v>
      </c>
      <c r="H220" s="1256"/>
      <c r="I220" s="1256"/>
      <c r="J220" s="1257">
        <v>600</v>
      </c>
      <c r="K220" s="334"/>
    </row>
    <row r="221" spans="1:11" s="335" customFormat="1" ht="15" customHeight="1">
      <c r="A221" s="1250">
        <v>292</v>
      </c>
      <c r="B221" s="1251" t="s">
        <v>937</v>
      </c>
      <c r="C221" s="1258" t="s">
        <v>190</v>
      </c>
      <c r="D221" s="1259">
        <v>13</v>
      </c>
      <c r="E221" s="1262">
        <v>1.98</v>
      </c>
      <c r="F221" s="1255">
        <f t="shared" si="20"/>
        <v>25.74</v>
      </c>
      <c r="G221" s="1256">
        <f t="shared" si="19"/>
        <v>25.74</v>
      </c>
      <c r="H221" s="1256"/>
      <c r="I221" s="1256"/>
      <c r="J221" s="1257">
        <v>25.74</v>
      </c>
      <c r="K221" s="334"/>
    </row>
    <row r="222" spans="1:11" s="335" customFormat="1" ht="14.25" customHeight="1">
      <c r="A222" s="35">
        <v>292</v>
      </c>
      <c r="B222" s="37" t="s">
        <v>937</v>
      </c>
      <c r="C222" s="21" t="s">
        <v>387</v>
      </c>
      <c r="D222" s="247">
        <v>33</v>
      </c>
      <c r="E222" s="22">
        <v>150</v>
      </c>
      <c r="F222" s="81">
        <f>E222*D222</f>
        <v>4950</v>
      </c>
      <c r="G222" s="1104">
        <f t="shared" si="19"/>
        <v>4950</v>
      </c>
      <c r="H222" s="1104"/>
      <c r="I222" s="1104"/>
      <c r="J222" s="172">
        <v>4950</v>
      </c>
      <c r="K222" s="334"/>
    </row>
    <row r="223" spans="1:11" s="335" customFormat="1" ht="18" customHeight="1">
      <c r="A223" s="1250">
        <v>292</v>
      </c>
      <c r="B223" s="1251" t="s">
        <v>937</v>
      </c>
      <c r="C223" s="1258" t="s">
        <v>191</v>
      </c>
      <c r="D223" s="1259">
        <v>190</v>
      </c>
      <c r="E223" s="1262">
        <v>12.9</v>
      </c>
      <c r="F223" s="1255">
        <f>D223*E223</f>
        <v>2451</v>
      </c>
      <c r="G223" s="1256">
        <f t="shared" si="19"/>
        <v>2451</v>
      </c>
      <c r="H223" s="1256"/>
      <c r="I223" s="1256"/>
      <c r="J223" s="1257">
        <v>2451</v>
      </c>
      <c r="K223" s="334"/>
    </row>
    <row r="224" spans="1:11" s="335" customFormat="1" ht="21.75" customHeight="1">
      <c r="A224" s="1250">
        <v>292</v>
      </c>
      <c r="B224" s="1251" t="s">
        <v>937</v>
      </c>
      <c r="C224" s="1258" t="s">
        <v>192</v>
      </c>
      <c r="D224" s="1259">
        <v>35</v>
      </c>
      <c r="E224" s="1262">
        <v>6.74</v>
      </c>
      <c r="F224" s="1255">
        <f>D224*E224</f>
        <v>235.9</v>
      </c>
      <c r="G224" s="1256">
        <f t="shared" si="19"/>
        <v>235.9</v>
      </c>
      <c r="H224" s="1256"/>
      <c r="I224" s="1256"/>
      <c r="J224" s="1257">
        <v>235.9</v>
      </c>
      <c r="K224" s="334"/>
    </row>
    <row r="225" spans="1:11" s="335" customFormat="1" ht="26.25" customHeight="1">
      <c r="A225" s="36">
        <v>292</v>
      </c>
      <c r="B225" s="37" t="s">
        <v>937</v>
      </c>
      <c r="C225" s="21" t="s">
        <v>193</v>
      </c>
      <c r="D225" s="446">
        <v>30</v>
      </c>
      <c r="E225" s="1106">
        <v>1.61</v>
      </c>
      <c r="F225" s="81">
        <f>D225*E225</f>
        <v>48.300000000000004</v>
      </c>
      <c r="G225" s="1104">
        <f t="shared" si="19"/>
        <v>48.300000000000004</v>
      </c>
      <c r="H225" s="1104"/>
      <c r="I225" s="1104"/>
      <c r="J225" s="172">
        <v>48.3</v>
      </c>
      <c r="K225" s="334"/>
    </row>
    <row r="226" spans="1:11" s="335" customFormat="1" ht="25.5" customHeight="1">
      <c r="A226" s="36">
        <v>292</v>
      </c>
      <c r="B226" s="24" t="s">
        <v>937</v>
      </c>
      <c r="C226" s="21" t="s">
        <v>198</v>
      </c>
      <c r="D226" s="446">
        <v>13</v>
      </c>
      <c r="E226" s="1106">
        <v>2.48</v>
      </c>
      <c r="F226" s="81">
        <f>D226*E226</f>
        <v>32.24</v>
      </c>
      <c r="G226" s="1104">
        <f t="shared" si="19"/>
        <v>32.24</v>
      </c>
      <c r="H226" s="1104"/>
      <c r="I226" s="1104"/>
      <c r="J226" s="172">
        <v>32.24</v>
      </c>
      <c r="K226" s="334"/>
    </row>
    <row r="227" spans="1:11" s="335" customFormat="1" ht="23.25" customHeight="1">
      <c r="A227" s="1250">
        <v>292</v>
      </c>
      <c r="B227" s="1261" t="s">
        <v>937</v>
      </c>
      <c r="C227" s="1258" t="s">
        <v>82</v>
      </c>
      <c r="D227" s="1259">
        <v>50</v>
      </c>
      <c r="E227" s="1262">
        <v>5</v>
      </c>
      <c r="F227" s="1255">
        <f>D227*E227</f>
        <v>250</v>
      </c>
      <c r="G227" s="1256">
        <f t="shared" si="19"/>
        <v>250</v>
      </c>
      <c r="H227" s="1256"/>
      <c r="I227" s="1256"/>
      <c r="J227" s="1257">
        <v>250</v>
      </c>
      <c r="K227" s="334"/>
    </row>
    <row r="228" spans="1:11" s="335" customFormat="1" ht="12.75" customHeight="1">
      <c r="A228" s="33" t="s">
        <v>958</v>
      </c>
      <c r="B228" s="34"/>
      <c r="C228" s="62"/>
      <c r="D228" s="446"/>
      <c r="E228" s="1106"/>
      <c r="F228" s="68">
        <f>SUM(F141:F227)</f>
        <v>244844.22999999998</v>
      </c>
      <c r="G228" s="68"/>
      <c r="H228" s="68"/>
      <c r="I228" s="1104"/>
      <c r="J228" s="173">
        <v>244844.23</v>
      </c>
      <c r="K228" s="334"/>
    </row>
    <row r="229" spans="1:11" s="335" customFormat="1" ht="15.75" customHeight="1">
      <c r="A229" s="36">
        <v>293</v>
      </c>
      <c r="B229" s="37" t="s">
        <v>946</v>
      </c>
      <c r="C229" s="60" t="s">
        <v>302</v>
      </c>
      <c r="D229" s="446">
        <v>22</v>
      </c>
      <c r="E229" s="1106">
        <v>6</v>
      </c>
      <c r="F229" s="81">
        <f>D229*E229</f>
        <v>132</v>
      </c>
      <c r="G229" s="81">
        <f aca="true" t="shared" si="21" ref="G229:G236">F229</f>
        <v>132</v>
      </c>
      <c r="H229" s="81"/>
      <c r="I229" s="1104"/>
      <c r="J229" s="172">
        <v>132</v>
      </c>
      <c r="K229" s="334"/>
    </row>
    <row r="230" spans="1:11" s="335" customFormat="1" ht="11.25" customHeight="1">
      <c r="A230" s="36">
        <v>293</v>
      </c>
      <c r="B230" s="37" t="s">
        <v>946</v>
      </c>
      <c r="C230" s="60" t="s">
        <v>199</v>
      </c>
      <c r="D230" s="442">
        <v>200</v>
      </c>
      <c r="E230" s="451">
        <v>21.6</v>
      </c>
      <c r="F230" s="81">
        <f>D230*E230</f>
        <v>4320</v>
      </c>
      <c r="G230" s="1104">
        <f t="shared" si="21"/>
        <v>4320</v>
      </c>
      <c r="H230" s="1104"/>
      <c r="I230" s="1104"/>
      <c r="J230" s="172">
        <v>4320</v>
      </c>
      <c r="K230" s="334"/>
    </row>
    <row r="231" spans="1:11" s="335" customFormat="1" ht="12.75" customHeight="1">
      <c r="A231" s="238">
        <v>293</v>
      </c>
      <c r="B231" s="239" t="s">
        <v>937</v>
      </c>
      <c r="C231" s="303" t="s">
        <v>398</v>
      </c>
      <c r="D231" s="1109">
        <v>300</v>
      </c>
      <c r="E231" s="1110">
        <v>3</v>
      </c>
      <c r="F231" s="81">
        <f>E231*D231</f>
        <v>900</v>
      </c>
      <c r="G231" s="1104">
        <f t="shared" si="21"/>
        <v>900</v>
      </c>
      <c r="H231" s="1104"/>
      <c r="I231" s="1104"/>
      <c r="J231" s="172">
        <v>900</v>
      </c>
      <c r="K231" s="334"/>
    </row>
    <row r="232" spans="1:11" s="335" customFormat="1" ht="14.25" customHeight="1">
      <c r="A232" s="238">
        <v>293</v>
      </c>
      <c r="B232" s="32" t="s">
        <v>937</v>
      </c>
      <c r="C232" s="245" t="s">
        <v>200</v>
      </c>
      <c r="D232" s="438">
        <v>17</v>
      </c>
      <c r="E232" s="457">
        <v>85</v>
      </c>
      <c r="F232" s="81">
        <f>D232*E232</f>
        <v>1445</v>
      </c>
      <c r="G232" s="1104">
        <f t="shared" si="21"/>
        <v>1445</v>
      </c>
      <c r="H232" s="1104"/>
      <c r="I232" s="1104"/>
      <c r="J232" s="172">
        <v>1445</v>
      </c>
      <c r="K232" s="334"/>
    </row>
    <row r="233" spans="1:11" s="335" customFormat="1" ht="14.25" customHeight="1">
      <c r="A233" s="238">
        <v>293</v>
      </c>
      <c r="B233" s="239" t="s">
        <v>937</v>
      </c>
      <c r="C233" s="303" t="s">
        <v>1099</v>
      </c>
      <c r="D233" s="1109">
        <v>6</v>
      </c>
      <c r="E233" s="1110">
        <v>295</v>
      </c>
      <c r="F233" s="81">
        <f>E233*D233</f>
        <v>1770</v>
      </c>
      <c r="G233" s="1104">
        <f t="shared" si="21"/>
        <v>1770</v>
      </c>
      <c r="H233" s="1104"/>
      <c r="I233" s="1104"/>
      <c r="J233" s="172">
        <v>1770</v>
      </c>
      <c r="K233" s="334"/>
    </row>
    <row r="234" spans="1:11" s="335" customFormat="1" ht="14.25" customHeight="1">
      <c r="A234" s="238">
        <v>293</v>
      </c>
      <c r="B234" s="239" t="s">
        <v>937</v>
      </c>
      <c r="C234" s="303" t="s">
        <v>399</v>
      </c>
      <c r="D234" s="1109">
        <v>90</v>
      </c>
      <c r="E234" s="1110">
        <v>3.5</v>
      </c>
      <c r="F234" s="81">
        <f>E234*D234</f>
        <v>315</v>
      </c>
      <c r="G234" s="1104">
        <f t="shared" si="21"/>
        <v>315</v>
      </c>
      <c r="H234" s="1104"/>
      <c r="I234" s="1104"/>
      <c r="J234" s="172">
        <v>315</v>
      </c>
      <c r="K234" s="334"/>
    </row>
    <row r="235" spans="1:11" s="335" customFormat="1" ht="12.75" customHeight="1">
      <c r="A235" s="238">
        <v>293</v>
      </c>
      <c r="B235" s="32" t="s">
        <v>937</v>
      </c>
      <c r="C235" s="245" t="s">
        <v>201</v>
      </c>
      <c r="D235" s="438">
        <v>30</v>
      </c>
      <c r="E235" s="457">
        <v>200</v>
      </c>
      <c r="F235" s="81">
        <f>D235*E235</f>
        <v>6000</v>
      </c>
      <c r="G235" s="1104">
        <f t="shared" si="21"/>
        <v>6000</v>
      </c>
      <c r="H235" s="1104"/>
      <c r="I235" s="1104"/>
      <c r="J235" s="172">
        <v>6000</v>
      </c>
      <c r="K235" s="334"/>
    </row>
    <row r="236" spans="1:11" s="335" customFormat="1" ht="15" customHeight="1">
      <c r="A236" s="36">
        <v>293</v>
      </c>
      <c r="B236" s="30" t="s">
        <v>937</v>
      </c>
      <c r="C236" s="21" t="s">
        <v>202</v>
      </c>
      <c r="D236" s="444">
        <v>130</v>
      </c>
      <c r="E236" s="451">
        <v>50</v>
      </c>
      <c r="F236" s="81">
        <f>D236*E236</f>
        <v>6500</v>
      </c>
      <c r="G236" s="1104">
        <f t="shared" si="21"/>
        <v>6500</v>
      </c>
      <c r="H236" s="1104"/>
      <c r="I236" s="1104"/>
      <c r="J236" s="172">
        <v>6500</v>
      </c>
      <c r="K236" s="334"/>
    </row>
    <row r="237" spans="1:11" s="335" customFormat="1" ht="12.75" customHeight="1">
      <c r="A237" s="33" t="s">
        <v>203</v>
      </c>
      <c r="B237" s="34"/>
      <c r="C237" s="62"/>
      <c r="D237" s="447"/>
      <c r="E237" s="458"/>
      <c r="F237" s="68">
        <f>SUM(F229:F236)</f>
        <v>21382</v>
      </c>
      <c r="G237" s="68"/>
      <c r="H237" s="68"/>
      <c r="I237" s="1104"/>
      <c r="J237" s="173">
        <v>21382</v>
      </c>
      <c r="K237" s="334"/>
    </row>
    <row r="238" spans="1:11" s="335" customFormat="1" ht="12.75" customHeight="1">
      <c r="A238" s="238">
        <v>294</v>
      </c>
      <c r="B238" s="37" t="s">
        <v>185</v>
      </c>
      <c r="C238" s="168" t="s">
        <v>511</v>
      </c>
      <c r="D238" s="1115">
        <v>183</v>
      </c>
      <c r="E238" s="1106">
        <v>36</v>
      </c>
      <c r="F238" s="81">
        <f>E238*D238</f>
        <v>6588</v>
      </c>
      <c r="G238" s="81">
        <f>F238</f>
        <v>6588</v>
      </c>
      <c r="H238" s="81"/>
      <c r="I238" s="1104"/>
      <c r="J238" s="172">
        <v>6588</v>
      </c>
      <c r="K238" s="334"/>
    </row>
    <row r="239" spans="1:11" s="335" customFormat="1" ht="12.75" customHeight="1">
      <c r="A239" s="238">
        <v>294</v>
      </c>
      <c r="B239" s="37" t="s">
        <v>937</v>
      </c>
      <c r="C239" s="168" t="s">
        <v>512</v>
      </c>
      <c r="D239" s="1115">
        <v>30</v>
      </c>
      <c r="E239" s="1106">
        <v>5.7</v>
      </c>
      <c r="F239" s="81">
        <f>E239*D239</f>
        <v>171</v>
      </c>
      <c r="G239" s="81">
        <f>F239</f>
        <v>171</v>
      </c>
      <c r="H239" s="81"/>
      <c r="I239" s="1104"/>
      <c r="J239" s="172">
        <v>171</v>
      </c>
      <c r="K239" s="334"/>
    </row>
    <row r="240" spans="1:11" s="335" customFormat="1" ht="12.75" customHeight="1">
      <c r="A240" s="238">
        <v>294</v>
      </c>
      <c r="B240" s="37" t="s">
        <v>937</v>
      </c>
      <c r="C240" s="168" t="s">
        <v>513</v>
      </c>
      <c r="D240" s="1105">
        <v>52</v>
      </c>
      <c r="E240" s="1106">
        <v>1.6</v>
      </c>
      <c r="F240" s="81">
        <f>E240*D240</f>
        <v>83.2</v>
      </c>
      <c r="G240" s="81">
        <f>F240</f>
        <v>83.2</v>
      </c>
      <c r="H240" s="81"/>
      <c r="I240" s="1104"/>
      <c r="J240" s="172">
        <v>83.2</v>
      </c>
      <c r="K240" s="334"/>
    </row>
    <row r="241" spans="1:11" s="335" customFormat="1" ht="12.75" customHeight="1">
      <c r="A241" s="238">
        <v>294</v>
      </c>
      <c r="B241" s="37" t="s">
        <v>937</v>
      </c>
      <c r="C241" s="168" t="s">
        <v>409</v>
      </c>
      <c r="D241" s="1105">
        <v>71</v>
      </c>
      <c r="E241" s="1106">
        <v>261</v>
      </c>
      <c r="F241" s="81">
        <f>E241*D241</f>
        <v>18531</v>
      </c>
      <c r="G241" s="81">
        <f>F241</f>
        <v>18531</v>
      </c>
      <c r="H241" s="81"/>
      <c r="I241" s="1104"/>
      <c r="J241" s="172">
        <v>18531</v>
      </c>
      <c r="K241" s="334"/>
    </row>
    <row r="242" spans="1:11" s="335" customFormat="1" ht="12.75" customHeight="1">
      <c r="A242" s="33" t="s">
        <v>403</v>
      </c>
      <c r="B242" s="34"/>
      <c r="C242" s="62"/>
      <c r="D242" s="447"/>
      <c r="E242" s="458"/>
      <c r="F242" s="68">
        <f>SUM(F238:F241)</f>
        <v>25373.2</v>
      </c>
      <c r="G242" s="68"/>
      <c r="H242" s="68"/>
      <c r="I242" s="1104"/>
      <c r="J242" s="173">
        <v>25373.2</v>
      </c>
      <c r="K242" s="334"/>
    </row>
    <row r="243" spans="1:11" s="335" customFormat="1" ht="12.75" customHeight="1">
      <c r="A243" s="238">
        <v>295</v>
      </c>
      <c r="B243" s="239" t="s">
        <v>937</v>
      </c>
      <c r="C243" s="168" t="s">
        <v>404</v>
      </c>
      <c r="D243" s="1109">
        <v>1999</v>
      </c>
      <c r="E243" s="1110">
        <v>1</v>
      </c>
      <c r="F243" s="81">
        <f aca="true" t="shared" si="22" ref="F243:F248">E243*D243</f>
        <v>1999</v>
      </c>
      <c r="G243" s="81">
        <f aca="true" t="shared" si="23" ref="G243:G248">F243</f>
        <v>1999</v>
      </c>
      <c r="H243" s="81"/>
      <c r="I243" s="1104"/>
      <c r="J243" s="172">
        <v>1999</v>
      </c>
      <c r="K243" s="334"/>
    </row>
    <row r="244" spans="1:11" s="335" customFormat="1" ht="12.75" customHeight="1">
      <c r="A244" s="238">
        <v>295</v>
      </c>
      <c r="B244" s="239" t="s">
        <v>937</v>
      </c>
      <c r="C244" s="168" t="s">
        <v>405</v>
      </c>
      <c r="D244" s="1109">
        <v>2000</v>
      </c>
      <c r="E244" s="1110">
        <v>0.5</v>
      </c>
      <c r="F244" s="81">
        <f t="shared" si="22"/>
        <v>1000</v>
      </c>
      <c r="G244" s="81">
        <f t="shared" si="23"/>
        <v>1000</v>
      </c>
      <c r="H244" s="81"/>
      <c r="I244" s="1104"/>
      <c r="J244" s="172">
        <v>1000</v>
      </c>
      <c r="K244" s="334"/>
    </row>
    <row r="245" spans="1:11" s="335" customFormat="1" ht="12.75" customHeight="1">
      <c r="A245" s="238">
        <v>295</v>
      </c>
      <c r="B245" s="239" t="s">
        <v>937</v>
      </c>
      <c r="C245" s="168" t="s">
        <v>406</v>
      </c>
      <c r="D245" s="1109">
        <v>1000</v>
      </c>
      <c r="E245" s="1110">
        <v>0.8</v>
      </c>
      <c r="F245" s="81">
        <f t="shared" si="22"/>
        <v>800</v>
      </c>
      <c r="G245" s="81">
        <f t="shared" si="23"/>
        <v>800</v>
      </c>
      <c r="H245" s="81"/>
      <c r="I245" s="1104"/>
      <c r="J245" s="172">
        <v>800</v>
      </c>
      <c r="K245" s="334"/>
    </row>
    <row r="246" spans="1:11" s="335" customFormat="1" ht="12.75" customHeight="1">
      <c r="A246" s="238">
        <v>295</v>
      </c>
      <c r="B246" s="239" t="s">
        <v>937</v>
      </c>
      <c r="C246" s="168" t="s">
        <v>407</v>
      </c>
      <c r="D246" s="1109">
        <v>30</v>
      </c>
      <c r="E246" s="1110">
        <v>512</v>
      </c>
      <c r="F246" s="81">
        <f t="shared" si="22"/>
        <v>15360</v>
      </c>
      <c r="G246" s="81">
        <f t="shared" si="23"/>
        <v>15360</v>
      </c>
      <c r="H246" s="81"/>
      <c r="I246" s="1104"/>
      <c r="J246" s="172">
        <v>15360</v>
      </c>
      <c r="K246" s="334"/>
    </row>
    <row r="247" spans="1:11" s="335" customFormat="1" ht="12.75" customHeight="1">
      <c r="A247" s="238">
        <v>295</v>
      </c>
      <c r="B247" s="239" t="s">
        <v>937</v>
      </c>
      <c r="C247" s="168" t="s">
        <v>408</v>
      </c>
      <c r="D247" s="1109">
        <v>15</v>
      </c>
      <c r="E247" s="1110">
        <v>1300</v>
      </c>
      <c r="F247" s="81">
        <f t="shared" si="22"/>
        <v>19500</v>
      </c>
      <c r="G247" s="81">
        <f t="shared" si="23"/>
        <v>19500</v>
      </c>
      <c r="H247" s="81"/>
      <c r="I247" s="1104"/>
      <c r="J247" s="172">
        <v>19500</v>
      </c>
      <c r="K247" s="334"/>
    </row>
    <row r="248" spans="1:11" s="335" customFormat="1" ht="12.75" customHeight="1">
      <c r="A248" s="238">
        <v>295</v>
      </c>
      <c r="B248" s="239" t="s">
        <v>937</v>
      </c>
      <c r="C248" s="168" t="s">
        <v>409</v>
      </c>
      <c r="D248" s="1109">
        <v>20</v>
      </c>
      <c r="E248" s="1110">
        <v>30</v>
      </c>
      <c r="F248" s="81">
        <f t="shared" si="22"/>
        <v>600</v>
      </c>
      <c r="G248" s="81">
        <f t="shared" si="23"/>
        <v>600</v>
      </c>
      <c r="H248" s="81"/>
      <c r="I248" s="1104"/>
      <c r="J248" s="172">
        <v>600</v>
      </c>
      <c r="K248" s="334"/>
    </row>
    <row r="249" spans="1:11" s="335" customFormat="1" ht="12.75" customHeight="1">
      <c r="A249" s="33" t="s">
        <v>410</v>
      </c>
      <c r="B249" s="34"/>
      <c r="C249" s="62"/>
      <c r="D249" s="447"/>
      <c r="E249" s="458"/>
      <c r="F249" s="68">
        <f>SUM(F243:F248)</f>
        <v>39259</v>
      </c>
      <c r="G249" s="68"/>
      <c r="H249" s="68"/>
      <c r="I249" s="1104"/>
      <c r="J249" s="173">
        <v>39259</v>
      </c>
      <c r="K249" s="334"/>
    </row>
    <row r="250" spans="1:11" s="335" customFormat="1" ht="27" customHeight="1">
      <c r="A250" s="31">
        <v>296</v>
      </c>
      <c r="B250" s="37" t="s">
        <v>937</v>
      </c>
      <c r="C250" s="21" t="s">
        <v>303</v>
      </c>
      <c r="D250" s="446">
        <v>20</v>
      </c>
      <c r="E250" s="1106">
        <v>350</v>
      </c>
      <c r="F250" s="81">
        <f aca="true" t="shared" si="24" ref="F250:F281">D250*E250</f>
        <v>7000</v>
      </c>
      <c r="G250" s="81">
        <f aca="true" t="shared" si="25" ref="G250:G281">F250</f>
        <v>7000</v>
      </c>
      <c r="H250" s="81"/>
      <c r="I250" s="1104"/>
      <c r="J250" s="172">
        <v>7000</v>
      </c>
      <c r="K250" s="334"/>
    </row>
    <row r="251" spans="1:11" s="335" customFormat="1" ht="17.25" customHeight="1">
      <c r="A251" s="31">
        <v>296</v>
      </c>
      <c r="B251" s="37" t="s">
        <v>937</v>
      </c>
      <c r="C251" s="21" t="s">
        <v>304</v>
      </c>
      <c r="D251" s="446">
        <v>15</v>
      </c>
      <c r="E251" s="1106">
        <v>400</v>
      </c>
      <c r="F251" s="81">
        <f t="shared" si="24"/>
        <v>6000</v>
      </c>
      <c r="G251" s="81">
        <f t="shared" si="25"/>
        <v>6000</v>
      </c>
      <c r="H251" s="81"/>
      <c r="I251" s="1104"/>
      <c r="J251" s="172">
        <v>6000</v>
      </c>
      <c r="K251" s="334"/>
    </row>
    <row r="252" spans="1:11" s="335" customFormat="1" ht="31.5" customHeight="1">
      <c r="A252" s="31">
        <v>296</v>
      </c>
      <c r="B252" s="37" t="s">
        <v>937</v>
      </c>
      <c r="C252" s="143" t="s">
        <v>1017</v>
      </c>
      <c r="D252" s="446">
        <v>15</v>
      </c>
      <c r="E252" s="22">
        <v>450</v>
      </c>
      <c r="F252" s="81">
        <f t="shared" si="24"/>
        <v>6750</v>
      </c>
      <c r="G252" s="1104">
        <f t="shared" si="25"/>
        <v>6750</v>
      </c>
      <c r="H252" s="1104"/>
      <c r="I252" s="1104"/>
      <c r="J252" s="172">
        <v>6750</v>
      </c>
      <c r="K252" s="334"/>
    </row>
    <row r="253" spans="1:11" s="335" customFormat="1" ht="33.75" customHeight="1">
      <c r="A253" s="31">
        <v>296</v>
      </c>
      <c r="B253" s="37" t="s">
        <v>937</v>
      </c>
      <c r="C253" s="143" t="s">
        <v>1018</v>
      </c>
      <c r="D253" s="446">
        <v>15</v>
      </c>
      <c r="E253" s="22">
        <v>420</v>
      </c>
      <c r="F253" s="81">
        <f t="shared" si="24"/>
        <v>6300</v>
      </c>
      <c r="G253" s="1104">
        <f t="shared" si="25"/>
        <v>6300</v>
      </c>
      <c r="H253" s="1104"/>
      <c r="I253" s="1104"/>
      <c r="J253" s="172">
        <v>6300</v>
      </c>
      <c r="K253" s="334"/>
    </row>
    <row r="254" spans="1:11" s="335" customFormat="1" ht="33.75" customHeight="1">
      <c r="A254" s="31">
        <v>296</v>
      </c>
      <c r="B254" s="37" t="s">
        <v>937</v>
      </c>
      <c r="C254" s="143" t="s">
        <v>1019</v>
      </c>
      <c r="D254" s="446">
        <v>14</v>
      </c>
      <c r="E254" s="22">
        <v>400</v>
      </c>
      <c r="F254" s="81">
        <f t="shared" si="24"/>
        <v>5600</v>
      </c>
      <c r="G254" s="1104">
        <f t="shared" si="25"/>
        <v>5600</v>
      </c>
      <c r="H254" s="1104"/>
      <c r="I254" s="1104"/>
      <c r="J254" s="172">
        <v>5600</v>
      </c>
      <c r="K254" s="334"/>
    </row>
    <row r="255" spans="1:11" s="335" customFormat="1" ht="33" customHeight="1">
      <c r="A255" s="31">
        <v>296</v>
      </c>
      <c r="B255" s="37" t="s">
        <v>937</v>
      </c>
      <c r="C255" s="143" t="s">
        <v>1020</v>
      </c>
      <c r="D255" s="446">
        <v>8</v>
      </c>
      <c r="E255" s="22">
        <v>450</v>
      </c>
      <c r="F255" s="81">
        <f t="shared" si="24"/>
        <v>3600</v>
      </c>
      <c r="G255" s="1104">
        <f t="shared" si="25"/>
        <v>3600</v>
      </c>
      <c r="H255" s="1104"/>
      <c r="I255" s="1104"/>
      <c r="J255" s="172">
        <v>3600</v>
      </c>
      <c r="K255" s="334"/>
    </row>
    <row r="256" spans="1:11" s="335" customFormat="1" ht="33" customHeight="1">
      <c r="A256" s="31">
        <v>296</v>
      </c>
      <c r="B256" s="37" t="s">
        <v>937</v>
      </c>
      <c r="C256" s="143" t="s">
        <v>1021</v>
      </c>
      <c r="D256" s="446">
        <v>20</v>
      </c>
      <c r="E256" s="22">
        <v>420</v>
      </c>
      <c r="F256" s="81">
        <f t="shared" si="24"/>
        <v>8400</v>
      </c>
      <c r="G256" s="1104">
        <f t="shared" si="25"/>
        <v>8400</v>
      </c>
      <c r="H256" s="1104"/>
      <c r="I256" s="1104"/>
      <c r="J256" s="172">
        <v>8400</v>
      </c>
      <c r="K256" s="334"/>
    </row>
    <row r="257" spans="1:11" s="335" customFormat="1" ht="33.75" customHeight="1">
      <c r="A257" s="31">
        <v>296</v>
      </c>
      <c r="B257" s="37" t="s">
        <v>937</v>
      </c>
      <c r="C257" s="143" t="s">
        <v>1022</v>
      </c>
      <c r="D257" s="446">
        <v>12</v>
      </c>
      <c r="E257" s="22">
        <v>450</v>
      </c>
      <c r="F257" s="81">
        <f t="shared" si="24"/>
        <v>5400</v>
      </c>
      <c r="G257" s="1104">
        <f t="shared" si="25"/>
        <v>5400</v>
      </c>
      <c r="H257" s="1104"/>
      <c r="I257" s="1104"/>
      <c r="J257" s="172">
        <v>5400</v>
      </c>
      <c r="K257" s="334"/>
    </row>
    <row r="258" spans="1:11" s="335" customFormat="1" ht="30" customHeight="1">
      <c r="A258" s="31">
        <v>296</v>
      </c>
      <c r="B258" s="37" t="s">
        <v>937</v>
      </c>
      <c r="C258" s="143" t="s">
        <v>1023</v>
      </c>
      <c r="D258" s="446">
        <v>9</v>
      </c>
      <c r="E258" s="22">
        <v>900</v>
      </c>
      <c r="F258" s="81">
        <f t="shared" si="24"/>
        <v>8100</v>
      </c>
      <c r="G258" s="1104">
        <f t="shared" si="25"/>
        <v>8100</v>
      </c>
      <c r="H258" s="1104"/>
      <c r="I258" s="1104"/>
      <c r="J258" s="172">
        <v>8100</v>
      </c>
      <c r="K258" s="334"/>
    </row>
    <row r="259" spans="1:11" s="335" customFormat="1" ht="30" customHeight="1">
      <c r="A259" s="31">
        <v>296</v>
      </c>
      <c r="B259" s="37" t="s">
        <v>937</v>
      </c>
      <c r="C259" s="143" t="s">
        <v>1024</v>
      </c>
      <c r="D259" s="446">
        <v>24</v>
      </c>
      <c r="E259" s="22">
        <v>432</v>
      </c>
      <c r="F259" s="81">
        <f t="shared" si="24"/>
        <v>10368</v>
      </c>
      <c r="G259" s="1104">
        <f t="shared" si="25"/>
        <v>10368</v>
      </c>
      <c r="H259" s="1104"/>
      <c r="I259" s="1104"/>
      <c r="J259" s="172">
        <v>10368</v>
      </c>
      <c r="K259" s="334"/>
    </row>
    <row r="260" spans="1:11" s="335" customFormat="1" ht="33" customHeight="1">
      <c r="A260" s="31">
        <v>296</v>
      </c>
      <c r="B260" s="37" t="s">
        <v>937</v>
      </c>
      <c r="C260" s="143" t="s">
        <v>1025</v>
      </c>
      <c r="D260" s="446">
        <v>6</v>
      </c>
      <c r="E260" s="22">
        <v>432</v>
      </c>
      <c r="F260" s="81">
        <f t="shared" si="24"/>
        <v>2592</v>
      </c>
      <c r="G260" s="1104">
        <f t="shared" si="25"/>
        <v>2592</v>
      </c>
      <c r="H260" s="1104"/>
      <c r="I260" s="1104"/>
      <c r="J260" s="172">
        <v>2592</v>
      </c>
      <c r="K260" s="334"/>
    </row>
    <row r="261" spans="1:11" s="335" customFormat="1" ht="33.75" customHeight="1">
      <c r="A261" s="31">
        <v>296</v>
      </c>
      <c r="B261" s="37" t="s">
        <v>937</v>
      </c>
      <c r="C261" s="143" t="s">
        <v>1026</v>
      </c>
      <c r="D261" s="446">
        <v>10</v>
      </c>
      <c r="E261" s="22">
        <v>432</v>
      </c>
      <c r="F261" s="81">
        <f t="shared" si="24"/>
        <v>4320</v>
      </c>
      <c r="G261" s="1104">
        <f t="shared" si="25"/>
        <v>4320</v>
      </c>
      <c r="H261" s="1104"/>
      <c r="I261" s="1104"/>
      <c r="J261" s="172">
        <v>4320</v>
      </c>
      <c r="K261" s="334"/>
    </row>
    <row r="262" spans="1:11" s="335" customFormat="1" ht="32.25" customHeight="1">
      <c r="A262" s="31">
        <v>296</v>
      </c>
      <c r="B262" s="37" t="s">
        <v>937</v>
      </c>
      <c r="C262" s="143" t="s">
        <v>1027</v>
      </c>
      <c r="D262" s="446">
        <v>16</v>
      </c>
      <c r="E262" s="22">
        <v>420</v>
      </c>
      <c r="F262" s="81">
        <f t="shared" si="24"/>
        <v>6720</v>
      </c>
      <c r="G262" s="1104">
        <f t="shared" si="25"/>
        <v>6720</v>
      </c>
      <c r="H262" s="1104"/>
      <c r="I262" s="1104"/>
      <c r="J262" s="172">
        <v>6720</v>
      </c>
      <c r="K262" s="334"/>
    </row>
    <row r="263" spans="1:11" s="335" customFormat="1" ht="33.75" customHeight="1">
      <c r="A263" s="31">
        <v>296</v>
      </c>
      <c r="B263" s="37" t="s">
        <v>937</v>
      </c>
      <c r="C263" s="143" t="s">
        <v>1028</v>
      </c>
      <c r="D263" s="446">
        <v>2</v>
      </c>
      <c r="E263" s="22">
        <v>120</v>
      </c>
      <c r="F263" s="81">
        <f t="shared" si="24"/>
        <v>240</v>
      </c>
      <c r="G263" s="1104">
        <f t="shared" si="25"/>
        <v>240</v>
      </c>
      <c r="H263" s="1104"/>
      <c r="I263" s="1104"/>
      <c r="J263" s="172">
        <v>240</v>
      </c>
      <c r="K263" s="334"/>
    </row>
    <row r="264" spans="1:11" s="335" customFormat="1" ht="33" customHeight="1">
      <c r="A264" s="31">
        <v>296</v>
      </c>
      <c r="B264" s="37" t="s">
        <v>937</v>
      </c>
      <c r="C264" s="143" t="s">
        <v>1029</v>
      </c>
      <c r="D264" s="446">
        <v>5</v>
      </c>
      <c r="E264" s="22">
        <v>192</v>
      </c>
      <c r="F264" s="81">
        <f t="shared" si="24"/>
        <v>960</v>
      </c>
      <c r="G264" s="1104">
        <f t="shared" si="25"/>
        <v>960</v>
      </c>
      <c r="H264" s="1104"/>
      <c r="I264" s="1104"/>
      <c r="J264" s="172">
        <v>960</v>
      </c>
      <c r="K264" s="334"/>
    </row>
    <row r="265" spans="1:11" s="335" customFormat="1" ht="36" customHeight="1">
      <c r="A265" s="31">
        <v>296</v>
      </c>
      <c r="B265" s="37" t="s">
        <v>937</v>
      </c>
      <c r="C265" s="143" t="s">
        <v>1030</v>
      </c>
      <c r="D265" s="446">
        <v>10</v>
      </c>
      <c r="E265" s="22">
        <v>162</v>
      </c>
      <c r="F265" s="81">
        <f t="shared" si="24"/>
        <v>1620</v>
      </c>
      <c r="G265" s="1104">
        <f t="shared" si="25"/>
        <v>1620</v>
      </c>
      <c r="H265" s="1104"/>
      <c r="I265" s="1104"/>
      <c r="J265" s="172">
        <v>1620</v>
      </c>
      <c r="K265" s="334"/>
    </row>
    <row r="266" spans="1:11" s="335" customFormat="1" ht="46.5" customHeight="1">
      <c r="A266" s="31">
        <v>296</v>
      </c>
      <c r="B266" s="37" t="s">
        <v>937</v>
      </c>
      <c r="C266" s="143" t="s">
        <v>1031</v>
      </c>
      <c r="D266" s="446">
        <v>10</v>
      </c>
      <c r="E266" s="22">
        <v>162</v>
      </c>
      <c r="F266" s="81">
        <f t="shared" si="24"/>
        <v>1620</v>
      </c>
      <c r="G266" s="1104">
        <f t="shared" si="25"/>
        <v>1620</v>
      </c>
      <c r="H266" s="1104"/>
      <c r="I266" s="1104"/>
      <c r="J266" s="172">
        <v>1620</v>
      </c>
      <c r="K266" s="334"/>
    </row>
    <row r="267" spans="1:11" s="335" customFormat="1" ht="40.5" customHeight="1">
      <c r="A267" s="31">
        <v>296</v>
      </c>
      <c r="B267" s="25" t="s">
        <v>1041</v>
      </c>
      <c r="C267" s="143" t="s">
        <v>1032</v>
      </c>
      <c r="D267" s="446">
        <v>12</v>
      </c>
      <c r="E267" s="22">
        <v>162</v>
      </c>
      <c r="F267" s="81">
        <f t="shared" si="24"/>
        <v>1944</v>
      </c>
      <c r="G267" s="1104">
        <f t="shared" si="25"/>
        <v>1944</v>
      </c>
      <c r="H267" s="1104"/>
      <c r="I267" s="1104"/>
      <c r="J267" s="172">
        <v>1944</v>
      </c>
      <c r="K267" s="334"/>
    </row>
    <row r="268" spans="1:11" s="335" customFormat="1" ht="36" customHeight="1">
      <c r="A268" s="31">
        <v>296</v>
      </c>
      <c r="B268" s="25" t="s">
        <v>1041</v>
      </c>
      <c r="C268" s="143" t="s">
        <v>1033</v>
      </c>
      <c r="D268" s="446">
        <v>12</v>
      </c>
      <c r="E268" s="22">
        <v>162</v>
      </c>
      <c r="F268" s="81">
        <f t="shared" si="24"/>
        <v>1944</v>
      </c>
      <c r="G268" s="1104">
        <f t="shared" si="25"/>
        <v>1944</v>
      </c>
      <c r="H268" s="1104"/>
      <c r="I268" s="1104"/>
      <c r="J268" s="172">
        <v>1944</v>
      </c>
      <c r="K268" s="334"/>
    </row>
    <row r="269" spans="1:11" s="335" customFormat="1" ht="36.75" customHeight="1">
      <c r="A269" s="31">
        <v>296</v>
      </c>
      <c r="B269" s="25" t="s">
        <v>1041</v>
      </c>
      <c r="C269" s="143" t="s">
        <v>1034</v>
      </c>
      <c r="D269" s="446">
        <v>15</v>
      </c>
      <c r="E269" s="22">
        <v>162</v>
      </c>
      <c r="F269" s="81">
        <f t="shared" si="24"/>
        <v>2430</v>
      </c>
      <c r="G269" s="1104">
        <f t="shared" si="25"/>
        <v>2430</v>
      </c>
      <c r="H269" s="1104"/>
      <c r="I269" s="1104"/>
      <c r="J269" s="172">
        <v>2430</v>
      </c>
      <c r="K269" s="334"/>
    </row>
    <row r="270" spans="1:11" s="335" customFormat="1" ht="36.75" customHeight="1">
      <c r="A270" s="31">
        <v>296</v>
      </c>
      <c r="B270" s="37" t="s">
        <v>937</v>
      </c>
      <c r="C270" s="143" t="s">
        <v>1035</v>
      </c>
      <c r="D270" s="446">
        <v>10</v>
      </c>
      <c r="E270" s="22">
        <v>192</v>
      </c>
      <c r="F270" s="81">
        <f t="shared" si="24"/>
        <v>1920</v>
      </c>
      <c r="G270" s="1104">
        <f t="shared" si="25"/>
        <v>1920</v>
      </c>
      <c r="H270" s="1104"/>
      <c r="I270" s="1104"/>
      <c r="J270" s="172">
        <v>1920</v>
      </c>
      <c r="K270" s="334"/>
    </row>
    <row r="271" spans="1:11" s="335" customFormat="1" ht="36.75" customHeight="1">
      <c r="A271" s="31">
        <v>296</v>
      </c>
      <c r="B271" s="37" t="s">
        <v>937</v>
      </c>
      <c r="C271" s="143" t="s">
        <v>1036</v>
      </c>
      <c r="D271" s="446">
        <v>15</v>
      </c>
      <c r="E271" s="22">
        <v>260</v>
      </c>
      <c r="F271" s="81">
        <f t="shared" si="24"/>
        <v>3900</v>
      </c>
      <c r="G271" s="1104">
        <f t="shared" si="25"/>
        <v>3900</v>
      </c>
      <c r="H271" s="1104"/>
      <c r="I271" s="1104"/>
      <c r="J271" s="172">
        <v>3900</v>
      </c>
      <c r="K271" s="334"/>
    </row>
    <row r="272" spans="1:11" s="335" customFormat="1" ht="36.75" customHeight="1">
      <c r="A272" s="31">
        <v>296</v>
      </c>
      <c r="B272" s="37" t="s">
        <v>937</v>
      </c>
      <c r="C272" s="143" t="s">
        <v>1037</v>
      </c>
      <c r="D272" s="446">
        <v>30</v>
      </c>
      <c r="E272" s="22">
        <v>102</v>
      </c>
      <c r="F272" s="81">
        <f t="shared" si="24"/>
        <v>3060</v>
      </c>
      <c r="G272" s="1104">
        <f t="shared" si="25"/>
        <v>3060</v>
      </c>
      <c r="H272" s="1104"/>
      <c r="I272" s="1104"/>
      <c r="J272" s="172">
        <v>3060</v>
      </c>
      <c r="K272" s="334"/>
    </row>
    <row r="273" spans="1:11" s="335" customFormat="1" ht="36.75" customHeight="1">
      <c r="A273" s="31">
        <v>296</v>
      </c>
      <c r="B273" s="37" t="s">
        <v>937</v>
      </c>
      <c r="C273" s="143" t="s">
        <v>1038</v>
      </c>
      <c r="D273" s="446">
        <v>40</v>
      </c>
      <c r="E273" s="22">
        <v>120</v>
      </c>
      <c r="F273" s="81">
        <f t="shared" si="24"/>
        <v>4800</v>
      </c>
      <c r="G273" s="1104">
        <f t="shared" si="25"/>
        <v>4800</v>
      </c>
      <c r="H273" s="1104"/>
      <c r="I273" s="1104"/>
      <c r="J273" s="172">
        <v>4800</v>
      </c>
      <c r="K273" s="334"/>
    </row>
    <row r="274" spans="1:11" s="335" customFormat="1" ht="36.75" customHeight="1">
      <c r="A274" s="31">
        <v>296</v>
      </c>
      <c r="B274" s="37" t="s">
        <v>937</v>
      </c>
      <c r="C274" s="143" t="s">
        <v>1039</v>
      </c>
      <c r="D274" s="446">
        <v>15</v>
      </c>
      <c r="E274" s="22">
        <v>162</v>
      </c>
      <c r="F274" s="81">
        <f t="shared" si="24"/>
        <v>2430</v>
      </c>
      <c r="G274" s="1104">
        <f t="shared" si="25"/>
        <v>2430</v>
      </c>
      <c r="H274" s="1104"/>
      <c r="I274" s="1104"/>
      <c r="J274" s="172">
        <v>2430</v>
      </c>
      <c r="K274" s="334"/>
    </row>
    <row r="275" spans="1:11" s="335" customFormat="1" ht="30" customHeight="1">
      <c r="A275" s="31">
        <v>296</v>
      </c>
      <c r="B275" s="37" t="s">
        <v>937</v>
      </c>
      <c r="C275" s="21" t="s">
        <v>1015</v>
      </c>
      <c r="D275" s="446">
        <v>5</v>
      </c>
      <c r="E275" s="22">
        <v>100</v>
      </c>
      <c r="F275" s="81">
        <f t="shared" si="24"/>
        <v>500</v>
      </c>
      <c r="G275" s="1104">
        <f t="shared" si="25"/>
        <v>500</v>
      </c>
      <c r="H275" s="1104"/>
      <c r="I275" s="1104"/>
      <c r="J275" s="172">
        <v>500</v>
      </c>
      <c r="K275" s="334"/>
    </row>
    <row r="276" spans="1:11" s="335" customFormat="1" ht="30" customHeight="1">
      <c r="A276" s="31">
        <v>296</v>
      </c>
      <c r="B276" s="37" t="s">
        <v>937</v>
      </c>
      <c r="C276" s="21" t="s">
        <v>305</v>
      </c>
      <c r="D276" s="446">
        <v>3</v>
      </c>
      <c r="E276" s="1106">
        <v>58.5</v>
      </c>
      <c r="F276" s="81">
        <f t="shared" si="24"/>
        <v>175.5</v>
      </c>
      <c r="G276" s="1104">
        <f t="shared" si="25"/>
        <v>175.5</v>
      </c>
      <c r="H276" s="1104"/>
      <c r="I276" s="1104"/>
      <c r="J276" s="172">
        <v>175.5</v>
      </c>
      <c r="K276" s="334"/>
    </row>
    <row r="277" spans="1:11" s="335" customFormat="1" ht="30" customHeight="1">
      <c r="A277" s="31">
        <v>296</v>
      </c>
      <c r="B277" s="37" t="s">
        <v>937</v>
      </c>
      <c r="C277" s="21" t="s">
        <v>306</v>
      </c>
      <c r="D277" s="446">
        <v>3</v>
      </c>
      <c r="E277" s="1106">
        <v>37.25</v>
      </c>
      <c r="F277" s="81">
        <f t="shared" si="24"/>
        <v>111.75</v>
      </c>
      <c r="G277" s="1104">
        <f t="shared" si="25"/>
        <v>111.75</v>
      </c>
      <c r="H277" s="1104"/>
      <c r="I277" s="1104"/>
      <c r="J277" s="172">
        <v>111.75</v>
      </c>
      <c r="K277" s="334"/>
    </row>
    <row r="278" spans="1:11" s="335" customFormat="1" ht="30" customHeight="1">
      <c r="A278" s="31">
        <v>296</v>
      </c>
      <c r="B278" s="37" t="s">
        <v>937</v>
      </c>
      <c r="C278" s="21" t="s">
        <v>307</v>
      </c>
      <c r="D278" s="446">
        <v>3</v>
      </c>
      <c r="E278" s="1106">
        <v>54.47</v>
      </c>
      <c r="F278" s="81">
        <f t="shared" si="24"/>
        <v>163.41</v>
      </c>
      <c r="G278" s="1104">
        <f t="shared" si="25"/>
        <v>163.41</v>
      </c>
      <c r="H278" s="1104"/>
      <c r="I278" s="1104"/>
      <c r="J278" s="172">
        <v>163.41</v>
      </c>
      <c r="K278" s="334"/>
    </row>
    <row r="279" spans="1:11" s="335" customFormat="1" ht="30" customHeight="1">
      <c r="A279" s="31">
        <v>296</v>
      </c>
      <c r="B279" s="37" t="s">
        <v>937</v>
      </c>
      <c r="C279" s="21" t="s">
        <v>308</v>
      </c>
      <c r="D279" s="446">
        <v>2</v>
      </c>
      <c r="E279" s="1106">
        <v>92.82</v>
      </c>
      <c r="F279" s="81">
        <f t="shared" si="24"/>
        <v>185.64</v>
      </c>
      <c r="G279" s="1104">
        <f t="shared" si="25"/>
        <v>185.64</v>
      </c>
      <c r="H279" s="1104"/>
      <c r="I279" s="1104"/>
      <c r="J279" s="172">
        <v>185.64</v>
      </c>
      <c r="K279" s="334"/>
    </row>
    <row r="280" spans="1:11" s="335" customFormat="1" ht="23.25" customHeight="1">
      <c r="A280" s="31">
        <v>296</v>
      </c>
      <c r="B280" s="37" t="s">
        <v>937</v>
      </c>
      <c r="C280" s="143" t="s">
        <v>1040</v>
      </c>
      <c r="D280" s="446">
        <v>22</v>
      </c>
      <c r="E280" s="22">
        <v>36</v>
      </c>
      <c r="F280" s="81">
        <f t="shared" si="24"/>
        <v>792</v>
      </c>
      <c r="G280" s="1104">
        <f t="shared" si="25"/>
        <v>792</v>
      </c>
      <c r="H280" s="1104"/>
      <c r="I280" s="1104"/>
      <c r="J280" s="172">
        <v>792</v>
      </c>
      <c r="K280" s="334"/>
    </row>
    <row r="281" spans="1:11" s="335" customFormat="1" ht="27" customHeight="1">
      <c r="A281" s="31">
        <v>296</v>
      </c>
      <c r="B281" s="37" t="s">
        <v>937</v>
      </c>
      <c r="C281" s="143" t="s">
        <v>1012</v>
      </c>
      <c r="D281" s="446">
        <v>24</v>
      </c>
      <c r="E281" s="22">
        <v>36</v>
      </c>
      <c r="F281" s="81">
        <f t="shared" si="24"/>
        <v>864</v>
      </c>
      <c r="G281" s="1104">
        <f t="shared" si="25"/>
        <v>864</v>
      </c>
      <c r="H281" s="1104"/>
      <c r="I281" s="1104"/>
      <c r="J281" s="172">
        <v>864</v>
      </c>
      <c r="K281" s="334"/>
    </row>
    <row r="282" spans="1:11" s="335" customFormat="1" ht="38.25" customHeight="1">
      <c r="A282" s="31">
        <v>296</v>
      </c>
      <c r="B282" s="25" t="s">
        <v>1042</v>
      </c>
      <c r="C282" s="143" t="s">
        <v>1013</v>
      </c>
      <c r="D282" s="442">
        <v>60</v>
      </c>
      <c r="E282" s="22">
        <v>90</v>
      </c>
      <c r="F282" s="81">
        <f aca="true" t="shared" si="26" ref="F282:F298">D282*E282</f>
        <v>5400</v>
      </c>
      <c r="G282" s="1104">
        <f aca="true" t="shared" si="27" ref="G282:G303">F282</f>
        <v>5400</v>
      </c>
      <c r="H282" s="1104"/>
      <c r="I282" s="1104"/>
      <c r="J282" s="172">
        <v>5400</v>
      </c>
      <c r="K282" s="334"/>
    </row>
    <row r="283" spans="1:10" s="332" customFormat="1" ht="35.25" customHeight="1">
      <c r="A283" s="31">
        <v>296</v>
      </c>
      <c r="B283" s="25" t="s">
        <v>1042</v>
      </c>
      <c r="C283" s="1121" t="s">
        <v>0</v>
      </c>
      <c r="D283" s="442">
        <v>3</v>
      </c>
      <c r="E283" s="22">
        <v>250</v>
      </c>
      <c r="F283" s="81">
        <f t="shared" si="26"/>
        <v>750</v>
      </c>
      <c r="G283" s="1104">
        <f t="shared" si="27"/>
        <v>750</v>
      </c>
      <c r="H283" s="1104"/>
      <c r="I283" s="1104"/>
      <c r="J283" s="172">
        <v>750</v>
      </c>
    </row>
    <row r="284" spans="1:10" s="332" customFormat="1" ht="33.75" customHeight="1">
      <c r="A284" s="31">
        <v>296</v>
      </c>
      <c r="B284" s="25" t="s">
        <v>1042</v>
      </c>
      <c r="C284" s="1121" t="s">
        <v>1</v>
      </c>
      <c r="D284" s="442">
        <v>5</v>
      </c>
      <c r="E284" s="22">
        <v>300</v>
      </c>
      <c r="F284" s="81">
        <f t="shared" si="26"/>
        <v>1500</v>
      </c>
      <c r="G284" s="1104">
        <f t="shared" si="27"/>
        <v>1500</v>
      </c>
      <c r="H284" s="1104"/>
      <c r="I284" s="1104"/>
      <c r="J284" s="172">
        <v>1500</v>
      </c>
    </row>
    <row r="285" spans="1:11" s="336" customFormat="1" ht="33.75" customHeight="1">
      <c r="A285" s="31">
        <v>296</v>
      </c>
      <c r="B285" s="37" t="s">
        <v>937</v>
      </c>
      <c r="C285" s="143" t="s">
        <v>2</v>
      </c>
      <c r="D285" s="442">
        <v>5</v>
      </c>
      <c r="E285" s="22">
        <v>250</v>
      </c>
      <c r="F285" s="81">
        <f t="shared" si="26"/>
        <v>1250</v>
      </c>
      <c r="G285" s="1104">
        <f t="shared" si="27"/>
        <v>1250</v>
      </c>
      <c r="H285" s="1104"/>
      <c r="I285" s="1104"/>
      <c r="J285" s="172">
        <v>1250</v>
      </c>
      <c r="K285" s="329"/>
    </row>
    <row r="286" spans="1:11" s="338" customFormat="1" ht="25.5" customHeight="1">
      <c r="A286" s="31">
        <v>296</v>
      </c>
      <c r="B286" s="37" t="s">
        <v>937</v>
      </c>
      <c r="C286" s="143" t="s">
        <v>1014</v>
      </c>
      <c r="D286" s="442">
        <v>10</v>
      </c>
      <c r="E286" s="22">
        <v>320</v>
      </c>
      <c r="F286" s="81">
        <f t="shared" si="26"/>
        <v>3200</v>
      </c>
      <c r="G286" s="1104">
        <f t="shared" si="27"/>
        <v>3200</v>
      </c>
      <c r="H286" s="1104"/>
      <c r="I286" s="1104"/>
      <c r="J286" s="172">
        <v>3200</v>
      </c>
      <c r="K286" s="337"/>
    </row>
    <row r="287" spans="1:11" s="338" customFormat="1" ht="23.25" customHeight="1">
      <c r="A287" s="31">
        <v>296</v>
      </c>
      <c r="B287" s="37" t="s">
        <v>937</v>
      </c>
      <c r="C287" s="143" t="s">
        <v>3</v>
      </c>
      <c r="D287" s="442">
        <v>12</v>
      </c>
      <c r="E287" s="22">
        <v>250</v>
      </c>
      <c r="F287" s="81">
        <f t="shared" si="26"/>
        <v>3000</v>
      </c>
      <c r="G287" s="1104">
        <f t="shared" si="27"/>
        <v>3000</v>
      </c>
      <c r="H287" s="1104"/>
      <c r="I287" s="1104"/>
      <c r="J287" s="172">
        <v>3000</v>
      </c>
      <c r="K287" s="337"/>
    </row>
    <row r="288" spans="1:11" s="338" customFormat="1" ht="26.25" customHeight="1">
      <c r="A288" s="31">
        <v>296</v>
      </c>
      <c r="B288" s="37" t="s">
        <v>937</v>
      </c>
      <c r="C288" s="143" t="s">
        <v>4</v>
      </c>
      <c r="D288" s="442">
        <v>7</v>
      </c>
      <c r="E288" s="22">
        <v>200</v>
      </c>
      <c r="F288" s="81">
        <f t="shared" si="26"/>
        <v>1400</v>
      </c>
      <c r="G288" s="1104">
        <f t="shared" si="27"/>
        <v>1400</v>
      </c>
      <c r="H288" s="1104"/>
      <c r="I288" s="1104"/>
      <c r="J288" s="172">
        <v>1400</v>
      </c>
      <c r="K288" s="337"/>
    </row>
    <row r="289" spans="1:11" s="338" customFormat="1" ht="35.25" customHeight="1">
      <c r="A289" s="31">
        <v>296</v>
      </c>
      <c r="B289" s="37" t="s">
        <v>937</v>
      </c>
      <c r="C289" s="143" t="s">
        <v>5</v>
      </c>
      <c r="D289" s="442">
        <v>6</v>
      </c>
      <c r="E289" s="22">
        <v>250</v>
      </c>
      <c r="F289" s="81">
        <f t="shared" si="26"/>
        <v>1500</v>
      </c>
      <c r="G289" s="1104">
        <f t="shared" si="27"/>
        <v>1500</v>
      </c>
      <c r="H289" s="1104"/>
      <c r="I289" s="1104"/>
      <c r="J289" s="172">
        <v>1500</v>
      </c>
      <c r="K289" s="337"/>
    </row>
    <row r="290" spans="1:11" s="338" customFormat="1" ht="33.75" customHeight="1">
      <c r="A290" s="31">
        <v>296</v>
      </c>
      <c r="B290" s="37" t="s">
        <v>937</v>
      </c>
      <c r="C290" s="143" t="s">
        <v>6</v>
      </c>
      <c r="D290" s="442">
        <v>7</v>
      </c>
      <c r="E290" s="22">
        <v>200</v>
      </c>
      <c r="F290" s="81">
        <f t="shared" si="26"/>
        <v>1400</v>
      </c>
      <c r="G290" s="1104">
        <f t="shared" si="27"/>
        <v>1400</v>
      </c>
      <c r="H290" s="1104"/>
      <c r="I290" s="1104"/>
      <c r="J290" s="172">
        <v>1400</v>
      </c>
      <c r="K290" s="337"/>
    </row>
    <row r="291" spans="1:11" s="338" customFormat="1" ht="24" customHeight="1">
      <c r="A291" s="31">
        <v>296</v>
      </c>
      <c r="B291" s="37" t="s">
        <v>937</v>
      </c>
      <c r="C291" s="143" t="s">
        <v>7</v>
      </c>
      <c r="D291" s="442">
        <v>4</v>
      </c>
      <c r="E291" s="22">
        <v>200</v>
      </c>
      <c r="F291" s="81">
        <f t="shared" si="26"/>
        <v>800</v>
      </c>
      <c r="G291" s="1104">
        <f t="shared" si="27"/>
        <v>800</v>
      </c>
      <c r="H291" s="1104"/>
      <c r="I291" s="1104"/>
      <c r="J291" s="172">
        <v>800</v>
      </c>
      <c r="K291" s="337"/>
    </row>
    <row r="292" spans="1:11" s="338" customFormat="1" ht="27" customHeight="1">
      <c r="A292" s="31">
        <v>296</v>
      </c>
      <c r="B292" s="37" t="s">
        <v>937</v>
      </c>
      <c r="C292" s="143" t="s">
        <v>8</v>
      </c>
      <c r="D292" s="442">
        <v>4</v>
      </c>
      <c r="E292" s="22">
        <v>210</v>
      </c>
      <c r="F292" s="81">
        <f t="shared" si="26"/>
        <v>840</v>
      </c>
      <c r="G292" s="1104">
        <f t="shared" si="27"/>
        <v>840</v>
      </c>
      <c r="H292" s="1104"/>
      <c r="I292" s="1104"/>
      <c r="J292" s="172">
        <v>840</v>
      </c>
      <c r="K292" s="337"/>
    </row>
    <row r="293" spans="1:11" s="335" customFormat="1" ht="23.25" customHeight="1">
      <c r="A293" s="31">
        <v>296</v>
      </c>
      <c r="B293" s="37" t="s">
        <v>937</v>
      </c>
      <c r="C293" s="143" t="s">
        <v>9</v>
      </c>
      <c r="D293" s="442">
        <v>0</v>
      </c>
      <c r="E293" s="22">
        <v>0</v>
      </c>
      <c r="F293" s="81">
        <f t="shared" si="26"/>
        <v>0</v>
      </c>
      <c r="G293" s="1104">
        <f t="shared" si="27"/>
        <v>0</v>
      </c>
      <c r="H293" s="1104"/>
      <c r="I293" s="1104"/>
      <c r="J293" s="172">
        <v>0</v>
      </c>
      <c r="K293" s="334"/>
    </row>
    <row r="294" spans="1:11" s="335" customFormat="1" ht="24.75" customHeight="1">
      <c r="A294" s="31">
        <v>296</v>
      </c>
      <c r="B294" s="37" t="s">
        <v>937</v>
      </c>
      <c r="C294" s="143" t="s">
        <v>1015</v>
      </c>
      <c r="D294" s="442">
        <v>0</v>
      </c>
      <c r="E294" s="22">
        <v>0</v>
      </c>
      <c r="F294" s="81">
        <f t="shared" si="26"/>
        <v>0</v>
      </c>
      <c r="G294" s="1104">
        <f t="shared" si="27"/>
        <v>0</v>
      </c>
      <c r="H294" s="1104"/>
      <c r="I294" s="1104"/>
      <c r="J294" s="172">
        <v>0</v>
      </c>
      <c r="K294" s="334"/>
    </row>
    <row r="295" spans="1:11" s="335" customFormat="1" ht="33.75" customHeight="1">
      <c r="A295" s="31">
        <v>296</v>
      </c>
      <c r="B295" s="37" t="s">
        <v>937</v>
      </c>
      <c r="C295" s="143" t="s">
        <v>10</v>
      </c>
      <c r="D295" s="442">
        <v>5</v>
      </c>
      <c r="E295" s="22">
        <v>200</v>
      </c>
      <c r="F295" s="81">
        <f t="shared" si="26"/>
        <v>1000</v>
      </c>
      <c r="G295" s="1104">
        <f t="shared" si="27"/>
        <v>1000</v>
      </c>
      <c r="H295" s="1104"/>
      <c r="I295" s="1104"/>
      <c r="J295" s="172">
        <v>1000</v>
      </c>
      <c r="K295" s="334"/>
    </row>
    <row r="296" spans="1:10" s="332" customFormat="1" ht="24.75" customHeight="1">
      <c r="A296" s="31">
        <v>296</v>
      </c>
      <c r="B296" s="37" t="s">
        <v>937</v>
      </c>
      <c r="C296" s="143" t="s">
        <v>11</v>
      </c>
      <c r="D296" s="442">
        <v>3</v>
      </c>
      <c r="E296" s="22">
        <v>300</v>
      </c>
      <c r="F296" s="81">
        <f t="shared" si="26"/>
        <v>900</v>
      </c>
      <c r="G296" s="1104">
        <f t="shared" si="27"/>
        <v>900</v>
      </c>
      <c r="H296" s="1104"/>
      <c r="I296" s="1104"/>
      <c r="J296" s="172">
        <v>900</v>
      </c>
    </row>
    <row r="297" spans="1:11" s="335" customFormat="1" ht="26.25" customHeight="1">
      <c r="A297" s="31">
        <v>296</v>
      </c>
      <c r="B297" s="37" t="s">
        <v>937</v>
      </c>
      <c r="C297" s="143" t="s">
        <v>12</v>
      </c>
      <c r="D297" s="442">
        <v>9</v>
      </c>
      <c r="E297" s="22">
        <v>200</v>
      </c>
      <c r="F297" s="81">
        <f t="shared" si="26"/>
        <v>1800</v>
      </c>
      <c r="G297" s="1104">
        <f t="shared" si="27"/>
        <v>1800</v>
      </c>
      <c r="H297" s="1104"/>
      <c r="I297" s="1104"/>
      <c r="J297" s="172">
        <v>1800</v>
      </c>
      <c r="K297" s="334"/>
    </row>
    <row r="298" spans="1:10" s="332" customFormat="1" ht="32.25" customHeight="1">
      <c r="A298" s="31">
        <v>296</v>
      </c>
      <c r="B298" s="37" t="s">
        <v>937</v>
      </c>
      <c r="C298" s="143" t="s">
        <v>1016</v>
      </c>
      <c r="D298" s="442">
        <v>21</v>
      </c>
      <c r="E298" s="22">
        <v>193.2</v>
      </c>
      <c r="F298" s="81">
        <f t="shared" si="26"/>
        <v>4057.2</v>
      </c>
      <c r="G298" s="1104">
        <f t="shared" si="27"/>
        <v>4057.2</v>
      </c>
      <c r="H298" s="1104"/>
      <c r="I298" s="1104"/>
      <c r="J298" s="172">
        <v>4057.2</v>
      </c>
    </row>
    <row r="299" spans="1:10" s="332" customFormat="1" ht="12.75" customHeight="1">
      <c r="A299" s="31">
        <v>296</v>
      </c>
      <c r="B299" s="37" t="s">
        <v>937</v>
      </c>
      <c r="C299" s="168" t="s">
        <v>516</v>
      </c>
      <c r="D299" s="446">
        <v>38</v>
      </c>
      <c r="E299" s="1106">
        <v>20</v>
      </c>
      <c r="F299" s="81">
        <f>E299*D299</f>
        <v>760</v>
      </c>
      <c r="G299" s="1104">
        <f t="shared" si="27"/>
        <v>760</v>
      </c>
      <c r="H299" s="1104"/>
      <c r="I299" s="1104"/>
      <c r="J299" s="172">
        <v>760</v>
      </c>
    </row>
    <row r="300" spans="1:10" s="332" customFormat="1" ht="12.75" customHeight="1">
      <c r="A300" s="31">
        <v>296</v>
      </c>
      <c r="B300" s="37" t="s">
        <v>937</v>
      </c>
      <c r="C300" s="168" t="s">
        <v>514</v>
      </c>
      <c r="D300" s="446">
        <v>22</v>
      </c>
      <c r="E300" s="1106">
        <v>132</v>
      </c>
      <c r="F300" s="81">
        <f>E300*D300</f>
        <v>2904</v>
      </c>
      <c r="G300" s="1104">
        <f t="shared" si="27"/>
        <v>2904</v>
      </c>
      <c r="H300" s="1104"/>
      <c r="I300" s="1104"/>
      <c r="J300" s="172">
        <v>2904</v>
      </c>
    </row>
    <row r="301" spans="1:10" s="332" customFormat="1" ht="12.75" customHeight="1">
      <c r="A301" s="238">
        <v>296</v>
      </c>
      <c r="B301" s="37" t="s">
        <v>937</v>
      </c>
      <c r="C301" s="21" t="s">
        <v>597</v>
      </c>
      <c r="D301" s="1115">
        <v>31</v>
      </c>
      <c r="E301" s="22">
        <v>45</v>
      </c>
      <c r="F301" s="81">
        <f>E301*D301</f>
        <v>1395</v>
      </c>
      <c r="G301" s="1104">
        <f t="shared" si="27"/>
        <v>1395</v>
      </c>
      <c r="H301" s="1104"/>
      <c r="I301" s="1104"/>
      <c r="J301" s="172">
        <v>1395</v>
      </c>
    </row>
    <row r="302" spans="1:10" s="332" customFormat="1" ht="12.75" customHeight="1">
      <c r="A302" s="31">
        <v>296</v>
      </c>
      <c r="B302" s="37" t="s">
        <v>937</v>
      </c>
      <c r="C302" s="143" t="s">
        <v>412</v>
      </c>
      <c r="D302" s="446">
        <v>50</v>
      </c>
      <c r="E302" s="1106">
        <v>15</v>
      </c>
      <c r="F302" s="81">
        <f>E302*D302</f>
        <v>750</v>
      </c>
      <c r="G302" s="1104">
        <f t="shared" si="27"/>
        <v>750</v>
      </c>
      <c r="H302" s="1104"/>
      <c r="I302" s="1104"/>
      <c r="J302" s="172">
        <v>750</v>
      </c>
    </row>
    <row r="303" spans="1:10" s="332" customFormat="1" ht="12.75" customHeight="1">
      <c r="A303" s="17">
        <v>296</v>
      </c>
      <c r="B303" s="5" t="s">
        <v>937</v>
      </c>
      <c r="C303" s="109" t="s">
        <v>96</v>
      </c>
      <c r="D303" s="1122">
        <v>200</v>
      </c>
      <c r="E303" s="459">
        <v>70</v>
      </c>
      <c r="F303" s="81">
        <f>E303*D303</f>
        <v>14000</v>
      </c>
      <c r="G303" s="1104">
        <f t="shared" si="27"/>
        <v>14000</v>
      </c>
      <c r="H303" s="1104"/>
      <c r="I303" s="1104"/>
      <c r="J303" s="172">
        <v>14000</v>
      </c>
    </row>
    <row r="304" spans="1:11" s="335" customFormat="1" ht="12.75" customHeight="1">
      <c r="A304" s="38" t="s">
        <v>959</v>
      </c>
      <c r="B304" s="39"/>
      <c r="C304" s="63"/>
      <c r="D304" s="442"/>
      <c r="E304" s="22"/>
      <c r="F304" s="68">
        <f>SUM(F250:F303)</f>
        <v>159416.5</v>
      </c>
      <c r="G304" s="68"/>
      <c r="H304" s="68"/>
      <c r="I304" s="1104"/>
      <c r="J304" s="173">
        <v>159416.5</v>
      </c>
      <c r="K304" s="334"/>
    </row>
    <row r="305" spans="1:11" s="335" customFormat="1" ht="12.75" customHeight="1">
      <c r="A305" s="31">
        <v>299</v>
      </c>
      <c r="B305" s="37" t="s">
        <v>937</v>
      </c>
      <c r="C305" s="143" t="s">
        <v>550</v>
      </c>
      <c r="D305" s="446">
        <v>18</v>
      </c>
      <c r="E305" s="1106">
        <v>50</v>
      </c>
      <c r="F305" s="81">
        <f>E305*D305</f>
        <v>900</v>
      </c>
      <c r="G305" s="81">
        <f>F305</f>
        <v>900</v>
      </c>
      <c r="H305" s="81"/>
      <c r="I305" s="1104"/>
      <c r="J305" s="172">
        <v>900</v>
      </c>
      <c r="K305" s="334"/>
    </row>
    <row r="306" spans="1:11" s="335" customFormat="1" ht="12.75" customHeight="1">
      <c r="A306" s="36">
        <v>299</v>
      </c>
      <c r="B306" s="25" t="s">
        <v>937</v>
      </c>
      <c r="C306" s="21" t="s">
        <v>204</v>
      </c>
      <c r="D306" s="247">
        <v>152</v>
      </c>
      <c r="E306" s="22">
        <v>8</v>
      </c>
      <c r="F306" s="81">
        <f>D306*E306</f>
        <v>1216</v>
      </c>
      <c r="G306" s="1104">
        <f>F306</f>
        <v>1216</v>
      </c>
      <c r="H306" s="1104"/>
      <c r="I306" s="1104"/>
      <c r="J306" s="172">
        <v>1216</v>
      </c>
      <c r="K306" s="334"/>
    </row>
    <row r="307" spans="1:11" s="335" customFormat="1" ht="12.75" customHeight="1">
      <c r="A307" s="36">
        <v>299</v>
      </c>
      <c r="B307" s="25" t="s">
        <v>937</v>
      </c>
      <c r="C307" s="21" t="s">
        <v>205</v>
      </c>
      <c r="D307" s="247">
        <v>2</v>
      </c>
      <c r="E307" s="22">
        <v>150</v>
      </c>
      <c r="F307" s="81">
        <f>D307*E307</f>
        <v>300</v>
      </c>
      <c r="G307" s="1104">
        <f>F307</f>
        <v>300</v>
      </c>
      <c r="H307" s="1104"/>
      <c r="I307" s="1104"/>
      <c r="J307" s="172">
        <v>300</v>
      </c>
      <c r="K307" s="334"/>
    </row>
    <row r="308" spans="1:11" s="335" customFormat="1" ht="12.75" customHeight="1">
      <c r="A308" s="36">
        <v>299</v>
      </c>
      <c r="B308" s="25" t="s">
        <v>937</v>
      </c>
      <c r="C308" s="21" t="s">
        <v>206</v>
      </c>
      <c r="D308" s="247">
        <v>9</v>
      </c>
      <c r="E308" s="22">
        <v>100</v>
      </c>
      <c r="F308" s="81">
        <f>D308*E308</f>
        <v>900</v>
      </c>
      <c r="G308" s="1104">
        <f>F308</f>
        <v>900</v>
      </c>
      <c r="H308" s="1104"/>
      <c r="I308" s="1104"/>
      <c r="J308" s="172">
        <v>900</v>
      </c>
      <c r="K308" s="334"/>
    </row>
    <row r="309" spans="1:11" s="335" customFormat="1" ht="12.75" customHeight="1">
      <c r="A309" s="36">
        <v>299</v>
      </c>
      <c r="B309" s="25" t="s">
        <v>937</v>
      </c>
      <c r="C309" s="57" t="s">
        <v>207</v>
      </c>
      <c r="D309" s="442">
        <v>5</v>
      </c>
      <c r="E309" s="451">
        <v>150</v>
      </c>
      <c r="F309" s="81">
        <f>D309*E309</f>
        <v>750</v>
      </c>
      <c r="G309" s="1104">
        <f>F309</f>
        <v>750</v>
      </c>
      <c r="H309" s="1104"/>
      <c r="I309" s="1104"/>
      <c r="J309" s="172">
        <v>750</v>
      </c>
      <c r="K309" s="334"/>
    </row>
    <row r="310" spans="1:11" s="335" customFormat="1" ht="12.75" customHeight="1" thickBot="1">
      <c r="A310" s="46" t="s">
        <v>208</v>
      </c>
      <c r="B310" s="47"/>
      <c r="C310" s="141"/>
      <c r="D310" s="142"/>
      <c r="E310" s="460"/>
      <c r="F310" s="71">
        <f>SUM(F305:F309)</f>
        <v>4066</v>
      </c>
      <c r="G310" s="71"/>
      <c r="H310" s="71"/>
      <c r="I310" s="1123"/>
      <c r="J310" s="174">
        <v>4066</v>
      </c>
      <c r="K310" s="334"/>
    </row>
    <row r="311" spans="1:11" s="335" customFormat="1" ht="19.5" customHeight="1" thickBot="1">
      <c r="A311" s="48"/>
      <c r="B311" s="48"/>
      <c r="C311" s="433"/>
      <c r="D311" s="1124"/>
      <c r="E311" s="1125"/>
      <c r="F311" s="1126"/>
      <c r="G311" s="1126"/>
      <c r="H311" s="1126"/>
      <c r="I311" s="1127"/>
      <c r="J311" s="1126"/>
      <c r="K311" s="334"/>
    </row>
    <row r="312" spans="1:10" s="368" customFormat="1" ht="24.75" customHeight="1" thickBot="1">
      <c r="A312" s="1272" t="s">
        <v>136</v>
      </c>
      <c r="B312" s="1327"/>
      <c r="C312" s="1327"/>
      <c r="D312" s="1327"/>
      <c r="E312" s="1328"/>
      <c r="F312" s="434">
        <f>SUM(F310,F304,F249,F242,F237,F228,F140,F130,F126,F119,F113,F108,F103,F100,F98,F96,F88,F77,F66,F63,F45,F41,F28,F26,F24)</f>
        <v>2706292.0035387995</v>
      </c>
      <c r="G312" s="434">
        <f>SUM(G13:G310)</f>
        <v>2706292.003538801</v>
      </c>
      <c r="H312" s="434">
        <v>0</v>
      </c>
      <c r="I312" s="159">
        <f>SUM(I13:I304)</f>
        <v>0</v>
      </c>
      <c r="J312" s="159">
        <f>SUM(J310,J304,J249,J242,J237,J228,J140,J130,J126,J119,J113,J108,J103,J100,J98,J96,J88,J77,J66,J63,J45,J41,J28,,J26,J24)</f>
        <v>2706292.0035387995</v>
      </c>
    </row>
    <row r="313" spans="1:10" s="332" customFormat="1" ht="19.5" customHeight="1" thickBot="1">
      <c r="A313" s="48"/>
      <c r="B313" s="48"/>
      <c r="C313" s="48"/>
      <c r="D313" s="48"/>
      <c r="E313" s="262"/>
      <c r="F313" s="429"/>
      <c r="G313" s="1128"/>
      <c r="H313" s="1128"/>
      <c r="I313" s="1129"/>
      <c r="J313" s="1130"/>
    </row>
    <row r="314" spans="1:11" s="335" customFormat="1" ht="31.5" customHeight="1" thickBot="1">
      <c r="A314" s="430" t="s">
        <v>89</v>
      </c>
      <c r="B314" s="48"/>
      <c r="C314" s="48"/>
      <c r="D314" s="48"/>
      <c r="E314" s="262"/>
      <c r="F314" s="262"/>
      <c r="G314" s="1128"/>
      <c r="H314" s="1128"/>
      <c r="I314" s="1129"/>
      <c r="J314" s="1129"/>
      <c r="K314" s="334"/>
    </row>
    <row r="315" spans="1:10" s="332" customFormat="1" ht="12.75" customHeight="1">
      <c r="A315" s="125">
        <v>311</v>
      </c>
      <c r="B315" s="151" t="s">
        <v>946</v>
      </c>
      <c r="C315" s="152" t="s">
        <v>127</v>
      </c>
      <c r="D315" s="1131">
        <v>12</v>
      </c>
      <c r="E315" s="1132">
        <v>16000</v>
      </c>
      <c r="F315" s="1133">
        <f>D315*E315</f>
        <v>192000</v>
      </c>
      <c r="G315" s="1134">
        <f>F315</f>
        <v>192000</v>
      </c>
      <c r="H315" s="1134"/>
      <c r="I315" s="1135"/>
      <c r="J315" s="1136">
        <v>192000</v>
      </c>
    </row>
    <row r="316" spans="1:11" s="335" customFormat="1" ht="12.75" customHeight="1">
      <c r="A316" s="406" t="s">
        <v>128</v>
      </c>
      <c r="B316" s="309"/>
      <c r="C316" s="150"/>
      <c r="D316" s="1137"/>
      <c r="E316" s="1138"/>
      <c r="F316" s="1139">
        <f>SUM(F315:F315)</f>
        <v>192000</v>
      </c>
      <c r="G316" s="1139"/>
      <c r="H316" s="1139"/>
      <c r="I316" s="1140"/>
      <c r="J316" s="1141">
        <v>192000</v>
      </c>
      <c r="K316" s="334"/>
    </row>
    <row r="317" spans="1:10" s="332" customFormat="1" ht="12.75" customHeight="1">
      <c r="A317" s="31">
        <v>312</v>
      </c>
      <c r="B317" s="32" t="s">
        <v>129</v>
      </c>
      <c r="C317" s="128" t="s">
        <v>108</v>
      </c>
      <c r="D317" s="1111">
        <v>6</v>
      </c>
      <c r="E317" s="1142">
        <v>7000</v>
      </c>
      <c r="F317" s="1143">
        <f>D317*E317</f>
        <v>42000</v>
      </c>
      <c r="G317" s="1144">
        <f>F317</f>
        <v>42000</v>
      </c>
      <c r="H317" s="1144"/>
      <c r="I317" s="1144"/>
      <c r="J317" s="1145">
        <v>42000</v>
      </c>
    </row>
    <row r="318" spans="1:11" s="335" customFormat="1" ht="12.75" customHeight="1">
      <c r="A318" s="145" t="s">
        <v>130</v>
      </c>
      <c r="B318" s="146"/>
      <c r="C318" s="147"/>
      <c r="D318" s="1146"/>
      <c r="E318" s="1147"/>
      <c r="F318" s="1139">
        <f>SUM(F317:F317)</f>
        <v>42000</v>
      </c>
      <c r="G318" s="1139"/>
      <c r="H318" s="1139"/>
      <c r="I318" s="1140"/>
      <c r="J318" s="1141">
        <v>42000</v>
      </c>
      <c r="K318" s="334"/>
    </row>
    <row r="319" spans="1:10" s="332" customFormat="1" ht="12.75" customHeight="1">
      <c r="A319" s="28">
        <v>313</v>
      </c>
      <c r="B319" s="29" t="s">
        <v>129</v>
      </c>
      <c r="C319" s="57" t="s">
        <v>131</v>
      </c>
      <c r="D319" s="1105">
        <v>6</v>
      </c>
      <c r="E319" s="1148">
        <v>6000</v>
      </c>
      <c r="F319" s="1143">
        <f>D319*E319</f>
        <v>36000</v>
      </c>
      <c r="G319" s="1144">
        <f>F319</f>
        <v>36000</v>
      </c>
      <c r="H319" s="1144"/>
      <c r="I319" s="1144"/>
      <c r="J319" s="1145">
        <v>36000</v>
      </c>
    </row>
    <row r="320" spans="1:11" s="335" customFormat="1" ht="12.75" customHeight="1">
      <c r="A320" s="148" t="s">
        <v>132</v>
      </c>
      <c r="B320" s="149"/>
      <c r="C320" s="150"/>
      <c r="D320" s="1137"/>
      <c r="E320" s="1149"/>
      <c r="F320" s="1139">
        <f>SUM(F319:F319)</f>
        <v>36000</v>
      </c>
      <c r="G320" s="1139"/>
      <c r="H320" s="1139"/>
      <c r="I320" s="1140"/>
      <c r="J320" s="1141">
        <v>36000</v>
      </c>
      <c r="K320" s="334"/>
    </row>
    <row r="321" spans="1:10" s="332" customFormat="1" ht="12.75" customHeight="1">
      <c r="A321" s="36">
        <v>314</v>
      </c>
      <c r="B321" s="37" t="s">
        <v>964</v>
      </c>
      <c r="C321" s="60" t="s">
        <v>977</v>
      </c>
      <c r="D321" s="442">
        <v>1</v>
      </c>
      <c r="E321" s="1150">
        <v>79690</v>
      </c>
      <c r="F321" s="1143">
        <f>D321*E321</f>
        <v>79690</v>
      </c>
      <c r="G321" s="1144">
        <f>F321</f>
        <v>79690</v>
      </c>
      <c r="H321" s="1144"/>
      <c r="I321" s="1151"/>
      <c r="J321" s="1145">
        <v>79690</v>
      </c>
    </row>
    <row r="322" spans="1:11" s="335" customFormat="1" ht="12.75" customHeight="1">
      <c r="A322" s="36">
        <v>314</v>
      </c>
      <c r="B322" s="37" t="s">
        <v>946</v>
      </c>
      <c r="C322" s="60" t="s">
        <v>1048</v>
      </c>
      <c r="D322" s="442">
        <v>12</v>
      </c>
      <c r="E322" s="1150">
        <v>7000</v>
      </c>
      <c r="F322" s="1143">
        <f>D322*E322</f>
        <v>84000</v>
      </c>
      <c r="G322" s="1144">
        <f>F322</f>
        <v>84000</v>
      </c>
      <c r="H322" s="1144"/>
      <c r="I322" s="1151"/>
      <c r="J322" s="1145">
        <v>84000</v>
      </c>
      <c r="K322" s="334"/>
    </row>
    <row r="323" spans="1:11" s="335" customFormat="1" ht="12.75" customHeight="1">
      <c r="A323" s="36">
        <v>314</v>
      </c>
      <c r="B323" s="37" t="s">
        <v>946</v>
      </c>
      <c r="C323" s="60" t="s">
        <v>310</v>
      </c>
      <c r="D323" s="442">
        <v>12</v>
      </c>
      <c r="E323" s="1150">
        <v>6000</v>
      </c>
      <c r="F323" s="1143">
        <f>D323*E323</f>
        <v>72000</v>
      </c>
      <c r="G323" s="1144">
        <f>F323</f>
        <v>72000</v>
      </c>
      <c r="H323" s="1144"/>
      <c r="I323" s="1151"/>
      <c r="J323" s="1145">
        <v>72000</v>
      </c>
      <c r="K323" s="334"/>
    </row>
    <row r="324" spans="1:10" s="332" customFormat="1" ht="12.75" customHeight="1">
      <c r="A324" s="36">
        <v>314</v>
      </c>
      <c r="B324" s="37" t="s">
        <v>946</v>
      </c>
      <c r="C324" s="60" t="s">
        <v>87</v>
      </c>
      <c r="D324" s="442">
        <v>12</v>
      </c>
      <c r="E324" s="1150">
        <v>8000</v>
      </c>
      <c r="F324" s="1143">
        <f>D324*E324</f>
        <v>96000</v>
      </c>
      <c r="G324" s="1144">
        <f>F324</f>
        <v>96000</v>
      </c>
      <c r="H324" s="1144"/>
      <c r="I324" s="1151"/>
      <c r="J324" s="1145">
        <v>96000</v>
      </c>
    </row>
    <row r="325" spans="1:11" s="335" customFormat="1" ht="12.75" customHeight="1">
      <c r="A325" s="38" t="s">
        <v>940</v>
      </c>
      <c r="B325" s="39"/>
      <c r="C325" s="61"/>
      <c r="D325" s="465"/>
      <c r="E325" s="1152"/>
      <c r="F325" s="1139">
        <f>SUM(F321:F324)</f>
        <v>331690</v>
      </c>
      <c r="G325" s="1139"/>
      <c r="H325" s="1139"/>
      <c r="I325" s="1151"/>
      <c r="J325" s="1141">
        <v>331690</v>
      </c>
      <c r="K325" s="334"/>
    </row>
    <row r="326" spans="1:11" s="335" customFormat="1" ht="12.75" customHeight="1">
      <c r="A326" s="28">
        <v>315</v>
      </c>
      <c r="B326" s="30" t="s">
        <v>946</v>
      </c>
      <c r="C326" s="60" t="s">
        <v>311</v>
      </c>
      <c r="D326" s="445">
        <v>12</v>
      </c>
      <c r="E326" s="1153">
        <v>3000</v>
      </c>
      <c r="F326" s="1143">
        <f>D326*E326</f>
        <v>36000</v>
      </c>
      <c r="G326" s="1143">
        <f>F326</f>
        <v>36000</v>
      </c>
      <c r="H326" s="1143"/>
      <c r="I326" s="1151"/>
      <c r="J326" s="1145">
        <v>36000</v>
      </c>
      <c r="K326" s="334"/>
    </row>
    <row r="327" spans="1:11" s="335" customFormat="1" ht="12.75" customHeight="1">
      <c r="A327" s="28">
        <v>315</v>
      </c>
      <c r="B327" s="30" t="s">
        <v>946</v>
      </c>
      <c r="C327" s="431" t="s">
        <v>740</v>
      </c>
      <c r="D327" s="1154">
        <v>12</v>
      </c>
      <c r="E327" s="1155">
        <v>6229.1666</v>
      </c>
      <c r="F327" s="1143">
        <f>D327*E327</f>
        <v>74749.99919999999</v>
      </c>
      <c r="G327" s="1143">
        <f>F327</f>
        <v>74749.99919999999</v>
      </c>
      <c r="H327" s="1143"/>
      <c r="I327" s="1151"/>
      <c r="J327" s="1145">
        <v>74750</v>
      </c>
      <c r="K327" s="334"/>
    </row>
    <row r="328" spans="1:10" s="332" customFormat="1" ht="12.75" customHeight="1">
      <c r="A328" s="28">
        <v>315</v>
      </c>
      <c r="B328" s="30" t="s">
        <v>946</v>
      </c>
      <c r="C328" s="60" t="s">
        <v>967</v>
      </c>
      <c r="D328" s="467">
        <v>12</v>
      </c>
      <c r="E328" s="1150">
        <v>5000</v>
      </c>
      <c r="F328" s="1143">
        <f>D328*E328</f>
        <v>60000</v>
      </c>
      <c r="G328" s="1144">
        <f>F328</f>
        <v>60000</v>
      </c>
      <c r="H328" s="1144"/>
      <c r="I328" s="1151"/>
      <c r="J328" s="1145">
        <v>60000</v>
      </c>
    </row>
    <row r="329" spans="1:11" s="335" customFormat="1" ht="12.75" customHeight="1">
      <c r="A329" s="38" t="s">
        <v>941</v>
      </c>
      <c r="B329" s="39"/>
      <c r="C329" s="61"/>
      <c r="D329" s="468"/>
      <c r="E329" s="1156"/>
      <c r="F329" s="1139">
        <f>SUM(F326:F328)</f>
        <v>170749.9992</v>
      </c>
      <c r="G329" s="1139"/>
      <c r="H329" s="1139"/>
      <c r="I329" s="1151"/>
      <c r="J329" s="1141">
        <v>170750</v>
      </c>
      <c r="K329" s="334"/>
    </row>
    <row r="330" spans="1:11" s="335" customFormat="1" ht="12.75" customHeight="1">
      <c r="A330" s="36">
        <v>319</v>
      </c>
      <c r="B330" s="37" t="s">
        <v>946</v>
      </c>
      <c r="C330" s="60" t="s">
        <v>551</v>
      </c>
      <c r="D330" s="1115">
        <v>12</v>
      </c>
      <c r="E330" s="1157">
        <v>10000</v>
      </c>
      <c r="F330" s="1143">
        <f>E330*D330</f>
        <v>120000</v>
      </c>
      <c r="G330" s="1143">
        <f>F330</f>
        <v>120000</v>
      </c>
      <c r="H330" s="1143"/>
      <c r="I330" s="1151"/>
      <c r="J330" s="1145">
        <v>120000</v>
      </c>
      <c r="K330" s="334"/>
    </row>
    <row r="331" spans="1:11" s="335" customFormat="1" ht="12.75" customHeight="1">
      <c r="A331" s="38" t="s">
        <v>552</v>
      </c>
      <c r="B331" s="37"/>
      <c r="C331" s="61"/>
      <c r="D331" s="1115"/>
      <c r="E331" s="1157"/>
      <c r="F331" s="1139">
        <f>SUM(F330)</f>
        <v>120000</v>
      </c>
      <c r="G331" s="1139"/>
      <c r="H331" s="1139"/>
      <c r="I331" s="1151"/>
      <c r="J331" s="1141">
        <v>120000</v>
      </c>
      <c r="K331" s="334"/>
    </row>
    <row r="332" spans="1:11" s="335" customFormat="1" ht="12.75" customHeight="1">
      <c r="A332" s="31">
        <v>321</v>
      </c>
      <c r="B332" s="32" t="s">
        <v>946</v>
      </c>
      <c r="C332" s="119" t="s">
        <v>965</v>
      </c>
      <c r="D332" s="469">
        <v>12</v>
      </c>
      <c r="E332" s="1158">
        <v>40000</v>
      </c>
      <c r="F332" s="1143">
        <f>D332*E332</f>
        <v>480000</v>
      </c>
      <c r="G332" s="1144">
        <f>F332</f>
        <v>480000</v>
      </c>
      <c r="H332" s="1144"/>
      <c r="I332" s="1151"/>
      <c r="J332" s="1145">
        <v>480000</v>
      </c>
      <c r="K332" s="334"/>
    </row>
    <row r="333" spans="1:10" s="332" customFormat="1" ht="12.75" customHeight="1">
      <c r="A333" s="49" t="s">
        <v>942</v>
      </c>
      <c r="B333" s="40"/>
      <c r="C333" s="63"/>
      <c r="D333" s="470"/>
      <c r="E333" s="1159"/>
      <c r="F333" s="1139">
        <f>SUM(F332:F332)</f>
        <v>480000</v>
      </c>
      <c r="G333" s="1139"/>
      <c r="H333" s="1139"/>
      <c r="I333" s="1151"/>
      <c r="J333" s="1141">
        <v>480000</v>
      </c>
    </row>
    <row r="334" spans="1:10" s="332" customFormat="1" ht="12.75" customHeight="1">
      <c r="A334" s="28">
        <v>324</v>
      </c>
      <c r="B334" s="30" t="s">
        <v>946</v>
      </c>
      <c r="C334" s="60" t="s">
        <v>943</v>
      </c>
      <c r="D334" s="445">
        <v>12</v>
      </c>
      <c r="E334" s="1150">
        <v>3000</v>
      </c>
      <c r="F334" s="1143">
        <f>D334*E334</f>
        <v>36000</v>
      </c>
      <c r="G334" s="1144">
        <f>F334</f>
        <v>36000</v>
      </c>
      <c r="H334" s="1144"/>
      <c r="I334" s="1151"/>
      <c r="J334" s="1145">
        <v>36000</v>
      </c>
    </row>
    <row r="335" spans="1:11" s="339" customFormat="1" ht="12.75" customHeight="1">
      <c r="A335" s="38" t="s">
        <v>944</v>
      </c>
      <c r="B335" s="39"/>
      <c r="C335" s="61"/>
      <c r="D335" s="465"/>
      <c r="E335" s="1156"/>
      <c r="F335" s="1139">
        <f>SUM(F334:F334)</f>
        <v>36000</v>
      </c>
      <c r="G335" s="1139"/>
      <c r="H335" s="1139"/>
      <c r="I335" s="1151"/>
      <c r="J335" s="1141">
        <v>36000</v>
      </c>
      <c r="K335" s="332"/>
    </row>
    <row r="336" spans="1:11" s="339" customFormat="1" ht="22.5" customHeight="1">
      <c r="A336" s="35">
        <v>331</v>
      </c>
      <c r="B336" s="29" t="s">
        <v>946</v>
      </c>
      <c r="C336" s="59" t="s">
        <v>553</v>
      </c>
      <c r="D336" s="471">
        <v>12</v>
      </c>
      <c r="E336" s="1160">
        <v>80000</v>
      </c>
      <c r="F336" s="1143">
        <f>E336*D336</f>
        <v>960000</v>
      </c>
      <c r="G336" s="1143">
        <f>F336</f>
        <v>960000</v>
      </c>
      <c r="H336" s="1143"/>
      <c r="I336" s="1151"/>
      <c r="J336" s="1145">
        <v>960000</v>
      </c>
      <c r="K336" s="332"/>
    </row>
    <row r="337" spans="1:11" s="339" customFormat="1" ht="12.75" customHeight="1">
      <c r="A337" s="35">
        <v>331</v>
      </c>
      <c r="B337" s="29" t="s">
        <v>946</v>
      </c>
      <c r="C337" s="428" t="s">
        <v>746</v>
      </c>
      <c r="D337" s="471">
        <v>12</v>
      </c>
      <c r="E337" s="1160">
        <v>800</v>
      </c>
      <c r="F337" s="1143">
        <f>E337*D337</f>
        <v>9600</v>
      </c>
      <c r="G337" s="1143">
        <f>F337</f>
        <v>9600</v>
      </c>
      <c r="H337" s="1143"/>
      <c r="I337" s="1151"/>
      <c r="J337" s="1145">
        <v>9600</v>
      </c>
      <c r="K337" s="332"/>
    </row>
    <row r="338" spans="1:11" s="339" customFormat="1" ht="12.75" customHeight="1">
      <c r="A338" s="35">
        <v>331</v>
      </c>
      <c r="B338" s="29" t="s">
        <v>964</v>
      </c>
      <c r="C338" s="59" t="s">
        <v>312</v>
      </c>
      <c r="D338" s="445">
        <v>1</v>
      </c>
      <c r="E338" s="1150">
        <v>90124.31</v>
      </c>
      <c r="F338" s="1143">
        <f>D338*E338</f>
        <v>90124.31</v>
      </c>
      <c r="G338" s="1143">
        <f>F338</f>
        <v>90124.31</v>
      </c>
      <c r="H338" s="1143"/>
      <c r="I338" s="1151"/>
      <c r="J338" s="1145">
        <v>90124.31</v>
      </c>
      <c r="K338" s="332"/>
    </row>
    <row r="339" spans="1:11" s="339" customFormat="1" ht="12.75" customHeight="1">
      <c r="A339" s="35">
        <v>331</v>
      </c>
      <c r="B339" s="29" t="s">
        <v>946</v>
      </c>
      <c r="C339" s="59" t="s">
        <v>978</v>
      </c>
      <c r="D339" s="445">
        <v>12</v>
      </c>
      <c r="E339" s="1161">
        <v>7000</v>
      </c>
      <c r="F339" s="1143">
        <f>D339*E339</f>
        <v>84000</v>
      </c>
      <c r="G339" s="1144">
        <f>F339</f>
        <v>84000</v>
      </c>
      <c r="H339" s="1144"/>
      <c r="I339" s="1151"/>
      <c r="J339" s="1145">
        <v>84000</v>
      </c>
      <c r="K339" s="332"/>
    </row>
    <row r="340" spans="1:11" s="339" customFormat="1" ht="12.75" customHeight="1">
      <c r="A340" s="49" t="s">
        <v>945</v>
      </c>
      <c r="B340" s="39"/>
      <c r="C340" s="63"/>
      <c r="D340" s="465"/>
      <c r="E340" s="1162"/>
      <c r="F340" s="1139">
        <f>SUM(F336:F339)</f>
        <v>1143724.31</v>
      </c>
      <c r="G340" s="1139"/>
      <c r="H340" s="1139"/>
      <c r="I340" s="1151"/>
      <c r="J340" s="1141">
        <f>SUM(J336:J339)</f>
        <v>1143724.31</v>
      </c>
      <c r="K340" s="332"/>
    </row>
    <row r="341" spans="1:11" s="339" customFormat="1" ht="12.75" customHeight="1">
      <c r="A341" s="35">
        <v>332</v>
      </c>
      <c r="B341" s="29" t="s">
        <v>937</v>
      </c>
      <c r="C341" s="59" t="s">
        <v>313</v>
      </c>
      <c r="D341" s="445">
        <v>32</v>
      </c>
      <c r="E341" s="1163">
        <v>8000</v>
      </c>
      <c r="F341" s="1143">
        <f>E341*D341</f>
        <v>256000</v>
      </c>
      <c r="G341" s="1143">
        <f>F341</f>
        <v>256000</v>
      </c>
      <c r="H341" s="1143"/>
      <c r="I341" s="1151"/>
      <c r="J341" s="1145">
        <v>256000</v>
      </c>
      <c r="K341" s="332"/>
    </row>
    <row r="342" spans="1:11" s="339" customFormat="1" ht="12.75" customHeight="1">
      <c r="A342" s="49" t="s">
        <v>314</v>
      </c>
      <c r="B342" s="39"/>
      <c r="C342" s="63"/>
      <c r="D342" s="465"/>
      <c r="E342" s="1162"/>
      <c r="F342" s="1139">
        <f>SUM(F341)</f>
        <v>256000</v>
      </c>
      <c r="G342" s="1139"/>
      <c r="H342" s="1139"/>
      <c r="I342" s="1151"/>
      <c r="J342" s="1141">
        <v>256000</v>
      </c>
      <c r="K342" s="332"/>
    </row>
    <row r="343" spans="1:11" s="339" customFormat="1" ht="12.75" customHeight="1">
      <c r="A343" s="28">
        <v>333</v>
      </c>
      <c r="B343" s="29" t="s">
        <v>946</v>
      </c>
      <c r="C343" s="57" t="s">
        <v>15</v>
      </c>
      <c r="D343" s="1105">
        <v>12</v>
      </c>
      <c r="E343" s="1160">
        <v>10000</v>
      </c>
      <c r="F343" s="1143">
        <f>D343*E343</f>
        <v>120000</v>
      </c>
      <c r="G343" s="1143">
        <f>F343</f>
        <v>120000</v>
      </c>
      <c r="H343" s="1143"/>
      <c r="I343" s="1151"/>
      <c r="J343" s="1145">
        <v>120000</v>
      </c>
      <c r="K343" s="332"/>
    </row>
    <row r="344" spans="1:11" s="339" customFormat="1" ht="12.75" customHeight="1">
      <c r="A344" s="28">
        <v>333</v>
      </c>
      <c r="B344" s="29" t="s">
        <v>946</v>
      </c>
      <c r="C344" s="57" t="s">
        <v>16</v>
      </c>
      <c r="D344" s="1105">
        <v>12</v>
      </c>
      <c r="E344" s="1160">
        <v>10000</v>
      </c>
      <c r="F344" s="1143">
        <f>D344*E344</f>
        <v>120000</v>
      </c>
      <c r="G344" s="1143">
        <f>F344</f>
        <v>120000</v>
      </c>
      <c r="H344" s="1143"/>
      <c r="I344" s="1151"/>
      <c r="J344" s="1145">
        <v>120000</v>
      </c>
      <c r="K344" s="332"/>
    </row>
    <row r="345" spans="1:11" s="339" customFormat="1" ht="12.75" customHeight="1">
      <c r="A345" s="297">
        <v>333</v>
      </c>
      <c r="B345" s="29" t="s">
        <v>946</v>
      </c>
      <c r="C345" s="298" t="s">
        <v>17</v>
      </c>
      <c r="D345" s="1164">
        <v>12</v>
      </c>
      <c r="E345" s="1160">
        <v>3000</v>
      </c>
      <c r="F345" s="1143">
        <f>D345*E345</f>
        <v>36000</v>
      </c>
      <c r="G345" s="1143">
        <f>F345</f>
        <v>36000</v>
      </c>
      <c r="H345" s="1143"/>
      <c r="I345" s="1151"/>
      <c r="J345" s="1145">
        <v>36000</v>
      </c>
      <c r="K345" s="332"/>
    </row>
    <row r="346" spans="1:11" s="339" customFormat="1" ht="12.75" customHeight="1">
      <c r="A346" s="28">
        <v>333</v>
      </c>
      <c r="B346" s="30" t="s">
        <v>937</v>
      </c>
      <c r="C346" s="57" t="s">
        <v>315</v>
      </c>
      <c r="D346" s="445">
        <v>40</v>
      </c>
      <c r="E346" s="1163">
        <v>1000</v>
      </c>
      <c r="F346" s="1143">
        <f>D346*E346</f>
        <v>40000</v>
      </c>
      <c r="G346" s="1143">
        <f>F346</f>
        <v>40000</v>
      </c>
      <c r="H346" s="1143"/>
      <c r="I346" s="1151"/>
      <c r="J346" s="1145">
        <v>40000</v>
      </c>
      <c r="K346" s="332"/>
    </row>
    <row r="347" spans="1:13" s="339" customFormat="1" ht="12.75" customHeight="1">
      <c r="A347" s="272">
        <v>333</v>
      </c>
      <c r="B347" s="37" t="s">
        <v>937</v>
      </c>
      <c r="C347" s="21" t="s">
        <v>209</v>
      </c>
      <c r="D347" s="445">
        <v>30</v>
      </c>
      <c r="E347" s="1163">
        <v>5000</v>
      </c>
      <c r="F347" s="1143">
        <f>D347*E347</f>
        <v>150000</v>
      </c>
      <c r="G347" s="1144">
        <f>F347</f>
        <v>150000</v>
      </c>
      <c r="H347" s="1144"/>
      <c r="I347" s="1151"/>
      <c r="J347" s="1145">
        <v>150000</v>
      </c>
      <c r="K347" s="332"/>
      <c r="L347" s="340"/>
      <c r="M347" s="340"/>
    </row>
    <row r="348" spans="1:13" s="339" customFormat="1" ht="12.75" customHeight="1">
      <c r="A348" s="38" t="s">
        <v>210</v>
      </c>
      <c r="B348" s="39"/>
      <c r="C348" s="39"/>
      <c r="D348" s="1105"/>
      <c r="E348" s="1160"/>
      <c r="F348" s="1139">
        <f>SUM(F343:F347)</f>
        <v>466000</v>
      </c>
      <c r="G348" s="1165"/>
      <c r="H348" s="1165"/>
      <c r="I348" s="1151"/>
      <c r="J348" s="1141">
        <v>466000</v>
      </c>
      <c r="K348" s="332"/>
      <c r="L348" s="340"/>
      <c r="M348" s="340"/>
    </row>
    <row r="349" spans="1:13" s="339" customFormat="1" ht="12.75" customHeight="1">
      <c r="A349" s="36">
        <v>335</v>
      </c>
      <c r="B349" s="37" t="s">
        <v>949</v>
      </c>
      <c r="C349" s="60" t="s">
        <v>211</v>
      </c>
      <c r="D349" s="445">
        <v>62</v>
      </c>
      <c r="E349" s="1150">
        <v>400</v>
      </c>
      <c r="F349" s="1143">
        <f>D349*E349</f>
        <v>24800</v>
      </c>
      <c r="G349" s="1144">
        <f>F349</f>
        <v>24800</v>
      </c>
      <c r="H349" s="1144"/>
      <c r="I349" s="1151"/>
      <c r="J349" s="1145">
        <v>24800</v>
      </c>
      <c r="K349" s="332"/>
      <c r="L349" s="340"/>
      <c r="M349" s="340"/>
    </row>
    <row r="350" spans="1:13" s="339" customFormat="1" ht="12.75" customHeight="1">
      <c r="A350" s="36">
        <v>335</v>
      </c>
      <c r="B350" s="37" t="s">
        <v>946</v>
      </c>
      <c r="C350" s="60" t="s">
        <v>212</v>
      </c>
      <c r="D350" s="445">
        <v>12</v>
      </c>
      <c r="E350" s="1150">
        <v>10500</v>
      </c>
      <c r="F350" s="1143">
        <f>D350*E350</f>
        <v>126000</v>
      </c>
      <c r="G350" s="1144">
        <f>F350</f>
        <v>126000</v>
      </c>
      <c r="H350" s="1144"/>
      <c r="I350" s="1151"/>
      <c r="J350" s="1145">
        <v>126000</v>
      </c>
      <c r="K350" s="332"/>
      <c r="L350" s="340"/>
      <c r="M350" s="340"/>
    </row>
    <row r="351" spans="1:13" s="339" customFormat="1" ht="12.75" customHeight="1">
      <c r="A351" s="36">
        <v>335</v>
      </c>
      <c r="B351" s="37" t="s">
        <v>946</v>
      </c>
      <c r="C351" s="60" t="s">
        <v>18</v>
      </c>
      <c r="D351" s="445">
        <v>12</v>
      </c>
      <c r="E351" s="1150">
        <v>1500</v>
      </c>
      <c r="F351" s="1143">
        <f>D351*E351</f>
        <v>18000</v>
      </c>
      <c r="G351" s="1144">
        <f>F351</f>
        <v>18000</v>
      </c>
      <c r="H351" s="1144"/>
      <c r="I351" s="1151"/>
      <c r="J351" s="1145">
        <v>18000</v>
      </c>
      <c r="K351" s="332"/>
      <c r="L351" s="340"/>
      <c r="M351" s="340"/>
    </row>
    <row r="352" spans="1:13" s="339" customFormat="1" ht="12.75" customHeight="1">
      <c r="A352" s="38" t="s">
        <v>213</v>
      </c>
      <c r="B352" s="39"/>
      <c r="C352" s="61"/>
      <c r="D352" s="465"/>
      <c r="E352" s="1156"/>
      <c r="F352" s="1139">
        <f>SUM(F349:F351)</f>
        <v>168800</v>
      </c>
      <c r="G352" s="1139"/>
      <c r="H352" s="1139"/>
      <c r="I352" s="1151"/>
      <c r="J352" s="1141">
        <v>168800</v>
      </c>
      <c r="K352" s="332"/>
      <c r="L352" s="340"/>
      <c r="M352" s="340"/>
    </row>
    <row r="353" spans="1:13" s="339" customFormat="1" ht="12.75" customHeight="1">
      <c r="A353" s="35">
        <v>345</v>
      </c>
      <c r="B353" s="30" t="s">
        <v>946</v>
      </c>
      <c r="C353" s="59" t="s">
        <v>979</v>
      </c>
      <c r="D353" s="1105">
        <v>12</v>
      </c>
      <c r="E353" s="1160"/>
      <c r="F353" s="1143">
        <v>3120000</v>
      </c>
      <c r="G353" s="1144">
        <f>F353</f>
        <v>3120000</v>
      </c>
      <c r="H353" s="1144"/>
      <c r="I353" s="1151"/>
      <c r="J353" s="1145">
        <v>3120000</v>
      </c>
      <c r="K353" s="332"/>
      <c r="L353" s="340"/>
      <c r="M353" s="340"/>
    </row>
    <row r="354" spans="1:11" s="339" customFormat="1" ht="12.75" customHeight="1">
      <c r="A354" s="38" t="s">
        <v>950</v>
      </c>
      <c r="B354" s="39"/>
      <c r="C354" s="61"/>
      <c r="D354" s="1113"/>
      <c r="E354" s="1152"/>
      <c r="F354" s="1139">
        <f>SUM(F353)</f>
        <v>3120000</v>
      </c>
      <c r="G354" s="1139"/>
      <c r="H354" s="1139"/>
      <c r="I354" s="1165"/>
      <c r="J354" s="1141">
        <v>3120000</v>
      </c>
      <c r="K354" s="332"/>
    </row>
    <row r="355" spans="1:11" s="339" customFormat="1" ht="12.75" customHeight="1">
      <c r="A355" s="272">
        <v>336</v>
      </c>
      <c r="B355" s="37" t="s">
        <v>946</v>
      </c>
      <c r="C355" s="21" t="s">
        <v>554</v>
      </c>
      <c r="D355" s="247">
        <v>12</v>
      </c>
      <c r="E355" s="1153">
        <v>2000</v>
      </c>
      <c r="F355" s="1143">
        <f>E355*D355</f>
        <v>24000</v>
      </c>
      <c r="G355" s="1143">
        <f>F355</f>
        <v>24000</v>
      </c>
      <c r="H355" s="1143"/>
      <c r="I355" s="1165"/>
      <c r="J355" s="1145">
        <v>24000</v>
      </c>
      <c r="K355" s="332"/>
    </row>
    <row r="356" spans="1:11" s="339" customFormat="1" ht="12.75" customHeight="1">
      <c r="A356" s="49" t="s">
        <v>555</v>
      </c>
      <c r="B356" s="37"/>
      <c r="C356" s="21"/>
      <c r="D356" s="247"/>
      <c r="E356" s="1153"/>
      <c r="F356" s="1139">
        <f>SUM(F355)</f>
        <v>24000</v>
      </c>
      <c r="G356" s="1139"/>
      <c r="H356" s="1139"/>
      <c r="I356" s="1165"/>
      <c r="J356" s="1141">
        <v>24000</v>
      </c>
      <c r="K356" s="332"/>
    </row>
    <row r="357" spans="1:11" s="339" customFormat="1" ht="12.75" customHeight="1">
      <c r="A357" s="36">
        <v>346</v>
      </c>
      <c r="B357" s="37" t="s">
        <v>946</v>
      </c>
      <c r="C357" s="60" t="s">
        <v>414</v>
      </c>
      <c r="D357" s="1115">
        <v>12</v>
      </c>
      <c r="E357" s="1153">
        <v>10000</v>
      </c>
      <c r="F357" s="1143">
        <f>E357*D357</f>
        <v>120000</v>
      </c>
      <c r="G357" s="1143">
        <f>F357</f>
        <v>120000</v>
      </c>
      <c r="H357" s="1143"/>
      <c r="I357" s="1165"/>
      <c r="J357" s="1145">
        <v>120000</v>
      </c>
      <c r="K357" s="332"/>
    </row>
    <row r="358" spans="1:11" s="339" customFormat="1" ht="12.75" customHeight="1">
      <c r="A358" s="38" t="s">
        <v>415</v>
      </c>
      <c r="B358" s="39"/>
      <c r="C358" s="61"/>
      <c r="D358" s="1113"/>
      <c r="E358" s="1152"/>
      <c r="F358" s="1139">
        <f>SUM(F357)</f>
        <v>120000</v>
      </c>
      <c r="G358" s="1139"/>
      <c r="H358" s="1139"/>
      <c r="I358" s="1165"/>
      <c r="J358" s="1141">
        <v>120000</v>
      </c>
      <c r="K358" s="332"/>
    </row>
    <row r="359" spans="1:11" s="339" customFormat="1" ht="12.75" customHeight="1">
      <c r="A359" s="36">
        <v>353</v>
      </c>
      <c r="B359" s="30" t="s">
        <v>968</v>
      </c>
      <c r="C359" s="57" t="s">
        <v>969</v>
      </c>
      <c r="D359" s="1105">
        <v>490000</v>
      </c>
      <c r="E359" s="1160">
        <v>0.25</v>
      </c>
      <c r="F359" s="1143">
        <f>D359*E359</f>
        <v>122500</v>
      </c>
      <c r="G359" s="1144">
        <f>F359</f>
        <v>122500</v>
      </c>
      <c r="H359" s="1144"/>
      <c r="I359" s="1144"/>
      <c r="J359" s="1145">
        <v>122500</v>
      </c>
      <c r="K359" s="332"/>
    </row>
    <row r="360" spans="1:11" s="339" customFormat="1" ht="12.75" customHeight="1">
      <c r="A360" s="38" t="s">
        <v>947</v>
      </c>
      <c r="B360" s="39"/>
      <c r="C360" s="61"/>
      <c r="D360" s="1113"/>
      <c r="E360" s="1166"/>
      <c r="F360" s="1139">
        <f>SUM(F359:F359)</f>
        <v>122500</v>
      </c>
      <c r="G360" s="1139"/>
      <c r="H360" s="1139"/>
      <c r="I360" s="1165"/>
      <c r="J360" s="1141">
        <v>122500</v>
      </c>
      <c r="K360" s="332"/>
    </row>
    <row r="361" spans="1:11" s="339" customFormat="1" ht="12.75" customHeight="1">
      <c r="A361" s="36">
        <v>351</v>
      </c>
      <c r="B361" s="37" t="s">
        <v>946</v>
      </c>
      <c r="C361" s="60" t="s">
        <v>416</v>
      </c>
      <c r="D361" s="1115">
        <v>12</v>
      </c>
      <c r="E361" s="1153">
        <v>1000</v>
      </c>
      <c r="F361" s="1143">
        <f>E361*D361</f>
        <v>12000</v>
      </c>
      <c r="G361" s="1143">
        <f>F361</f>
        <v>12000</v>
      </c>
      <c r="H361" s="1143"/>
      <c r="I361" s="1165"/>
      <c r="J361" s="1145">
        <v>12000</v>
      </c>
      <c r="K361" s="332"/>
    </row>
    <row r="362" spans="1:11" s="339" customFormat="1" ht="12.75" customHeight="1">
      <c r="A362" s="36">
        <v>351</v>
      </c>
      <c r="B362" s="37" t="s">
        <v>946</v>
      </c>
      <c r="C362" s="60" t="s">
        <v>417</v>
      </c>
      <c r="D362" s="1115">
        <v>12</v>
      </c>
      <c r="E362" s="1153">
        <v>460</v>
      </c>
      <c r="F362" s="1143">
        <f>E362*D362</f>
        <v>5520</v>
      </c>
      <c r="G362" s="1143">
        <f>F362</f>
        <v>5520</v>
      </c>
      <c r="H362" s="1143"/>
      <c r="I362" s="1165"/>
      <c r="J362" s="1145">
        <v>5520</v>
      </c>
      <c r="K362" s="332"/>
    </row>
    <row r="363" spans="1:11" s="339" customFormat="1" ht="12.75" customHeight="1">
      <c r="A363" s="38" t="s">
        <v>418</v>
      </c>
      <c r="B363" s="37"/>
      <c r="C363" s="60"/>
      <c r="D363" s="1115"/>
      <c r="E363" s="1153"/>
      <c r="F363" s="1139">
        <f>SUM(F361:F362)</f>
        <v>17520</v>
      </c>
      <c r="G363" s="1139"/>
      <c r="H363" s="1139"/>
      <c r="I363" s="1165"/>
      <c r="J363" s="1141">
        <v>17520</v>
      </c>
      <c r="K363" s="332"/>
    </row>
    <row r="364" spans="1:11" s="339" customFormat="1" ht="12.75" customHeight="1">
      <c r="A364" s="36">
        <v>354</v>
      </c>
      <c r="B364" s="37" t="s">
        <v>946</v>
      </c>
      <c r="C364" s="60" t="s">
        <v>215</v>
      </c>
      <c r="D364" s="1115">
        <v>12</v>
      </c>
      <c r="E364" s="1157">
        <v>705</v>
      </c>
      <c r="F364" s="1143">
        <f>D364*E364</f>
        <v>8460</v>
      </c>
      <c r="G364" s="1144">
        <f>F364</f>
        <v>8460</v>
      </c>
      <c r="H364" s="1144"/>
      <c r="I364" s="1165"/>
      <c r="J364" s="1145">
        <v>8460</v>
      </c>
      <c r="K364" s="332"/>
    </row>
    <row r="365" spans="1:11" s="339" customFormat="1" ht="12.75" customHeight="1">
      <c r="A365" s="36">
        <v>354</v>
      </c>
      <c r="B365" s="37" t="s">
        <v>946</v>
      </c>
      <c r="C365" s="60" t="s">
        <v>216</v>
      </c>
      <c r="D365" s="1115">
        <v>12</v>
      </c>
      <c r="E365" s="1157">
        <v>7000</v>
      </c>
      <c r="F365" s="1143">
        <f>D365*E365</f>
        <v>84000</v>
      </c>
      <c r="G365" s="1144">
        <f>F365</f>
        <v>84000</v>
      </c>
      <c r="H365" s="1144"/>
      <c r="I365" s="1165"/>
      <c r="J365" s="1145">
        <v>84000</v>
      </c>
      <c r="K365" s="332"/>
    </row>
    <row r="366" spans="1:11" s="339" customFormat="1" ht="12.75" customHeight="1">
      <c r="A366" s="38" t="s">
        <v>217</v>
      </c>
      <c r="B366" s="39"/>
      <c r="C366" s="39"/>
      <c r="D366" s="1113"/>
      <c r="E366" s="1166"/>
      <c r="F366" s="1139">
        <f>SUM(F364:F365)</f>
        <v>92460</v>
      </c>
      <c r="G366" s="1139"/>
      <c r="H366" s="1139"/>
      <c r="I366" s="1165"/>
      <c r="J366" s="1141">
        <v>92460</v>
      </c>
      <c r="K366" s="332"/>
    </row>
    <row r="367" spans="1:11" s="339" customFormat="1" ht="12.75" customHeight="1">
      <c r="A367" s="36">
        <v>356</v>
      </c>
      <c r="B367" s="37" t="s">
        <v>946</v>
      </c>
      <c r="C367" s="60" t="s">
        <v>19</v>
      </c>
      <c r="D367" s="1105">
        <v>12</v>
      </c>
      <c r="E367" s="1160">
        <v>3000</v>
      </c>
      <c r="F367" s="1143">
        <f>E367*D367</f>
        <v>36000</v>
      </c>
      <c r="G367" s="1143">
        <f>F367</f>
        <v>36000</v>
      </c>
      <c r="H367" s="1143"/>
      <c r="I367" s="1165"/>
      <c r="J367" s="1145">
        <v>36000</v>
      </c>
      <c r="K367" s="332"/>
    </row>
    <row r="368" spans="1:11" s="339" customFormat="1" ht="12.75" customHeight="1">
      <c r="A368" s="38" t="s">
        <v>926</v>
      </c>
      <c r="B368" s="39"/>
      <c r="C368" s="39"/>
      <c r="D368" s="1113"/>
      <c r="E368" s="1166"/>
      <c r="F368" s="1139">
        <f>SUM(F367)</f>
        <v>36000</v>
      </c>
      <c r="G368" s="1139"/>
      <c r="H368" s="1139"/>
      <c r="I368" s="1165"/>
      <c r="J368" s="1141">
        <v>36000</v>
      </c>
      <c r="K368" s="332"/>
    </row>
    <row r="369" spans="1:11" s="339" customFormat="1" ht="12.75" customHeight="1">
      <c r="A369" s="238">
        <v>371</v>
      </c>
      <c r="B369" s="30" t="s">
        <v>946</v>
      </c>
      <c r="C369" s="60" t="s">
        <v>218</v>
      </c>
      <c r="D369" s="469">
        <v>12</v>
      </c>
      <c r="E369" s="1158">
        <v>40000</v>
      </c>
      <c r="F369" s="1143">
        <f>D369*E369</f>
        <v>480000</v>
      </c>
      <c r="G369" s="1144">
        <f>F369</f>
        <v>480000</v>
      </c>
      <c r="H369" s="1144"/>
      <c r="I369" s="1151"/>
      <c r="J369" s="1145">
        <v>480000</v>
      </c>
      <c r="K369" s="332"/>
    </row>
    <row r="370" spans="1:11" s="339" customFormat="1" ht="12.75" customHeight="1">
      <c r="A370" s="36">
        <v>371</v>
      </c>
      <c r="B370" s="30" t="s">
        <v>946</v>
      </c>
      <c r="C370" s="60" t="s">
        <v>219</v>
      </c>
      <c r="D370" s="442">
        <v>12</v>
      </c>
      <c r="E370" s="1150">
        <v>25000</v>
      </c>
      <c r="F370" s="1143">
        <f>D370*E370</f>
        <v>300000</v>
      </c>
      <c r="G370" s="1144">
        <f>F370</f>
        <v>300000</v>
      </c>
      <c r="H370" s="1144"/>
      <c r="I370" s="1151"/>
      <c r="J370" s="1145">
        <v>300000</v>
      </c>
      <c r="K370" s="332"/>
    </row>
    <row r="371" spans="1:11" s="339" customFormat="1" ht="12.75" customHeight="1">
      <c r="A371" s="33" t="s">
        <v>124</v>
      </c>
      <c r="B371" s="34"/>
      <c r="C371" s="58"/>
      <c r="D371" s="1107"/>
      <c r="E371" s="1167"/>
      <c r="F371" s="1139">
        <f>SUM(F369:F370)</f>
        <v>780000</v>
      </c>
      <c r="G371" s="1143"/>
      <c r="H371" s="1143"/>
      <c r="I371" s="1165"/>
      <c r="J371" s="1145">
        <v>780000</v>
      </c>
      <c r="K371" s="332"/>
    </row>
    <row r="372" spans="1:11" s="339" customFormat="1" ht="12.75" customHeight="1">
      <c r="A372" s="238">
        <v>372</v>
      </c>
      <c r="B372" s="32" t="s">
        <v>946</v>
      </c>
      <c r="C372" s="119" t="s">
        <v>125</v>
      </c>
      <c r="D372" s="438">
        <v>12</v>
      </c>
      <c r="E372" s="1158">
        <v>1400000</v>
      </c>
      <c r="F372" s="1143">
        <f>D372*E372</f>
        <v>16800000</v>
      </c>
      <c r="G372" s="1144">
        <f>F372</f>
        <v>16800000</v>
      </c>
      <c r="H372" s="1144"/>
      <c r="I372" s="1151"/>
      <c r="J372" s="1145">
        <v>16800000</v>
      </c>
      <c r="K372" s="332"/>
    </row>
    <row r="373" spans="1:11" s="339" customFormat="1" ht="12.75" customHeight="1">
      <c r="A373" s="38" t="s">
        <v>126</v>
      </c>
      <c r="B373" s="39"/>
      <c r="C373" s="61"/>
      <c r="D373" s="1113"/>
      <c r="E373" s="1152"/>
      <c r="F373" s="1139">
        <f>SUM(F372)</f>
        <v>16800000</v>
      </c>
      <c r="G373" s="1143"/>
      <c r="H373" s="1143"/>
      <c r="I373" s="1165"/>
      <c r="J373" s="1145">
        <v>16800000</v>
      </c>
      <c r="K373" s="331"/>
    </row>
    <row r="374" spans="1:11" s="1170" customFormat="1" ht="12.75" customHeight="1">
      <c r="A374" s="36">
        <v>379</v>
      </c>
      <c r="B374" s="30" t="s">
        <v>606</v>
      </c>
      <c r="C374" s="60" t="s">
        <v>220</v>
      </c>
      <c r="D374" s="445">
        <v>949991</v>
      </c>
      <c r="E374" s="1150">
        <v>0.59</v>
      </c>
      <c r="F374" s="1143">
        <f>D374*E374</f>
        <v>560494.69</v>
      </c>
      <c r="G374" s="1144">
        <f>F374</f>
        <v>560494.69</v>
      </c>
      <c r="H374" s="1144"/>
      <c r="I374" s="1168"/>
      <c r="J374" s="1145">
        <v>560494.69</v>
      </c>
      <c r="K374" s="1169"/>
    </row>
    <row r="375" spans="1:10" s="1170" customFormat="1" ht="12.75" customHeight="1">
      <c r="A375" s="38" t="s">
        <v>221</v>
      </c>
      <c r="B375" s="39"/>
      <c r="C375" s="61"/>
      <c r="D375" s="465"/>
      <c r="E375" s="1156"/>
      <c r="F375" s="1171">
        <f>SUM(F374)</f>
        <v>560494.69</v>
      </c>
      <c r="G375" s="1171"/>
      <c r="H375" s="1171"/>
      <c r="I375" s="1159"/>
      <c r="J375" s="1141">
        <v>560494.69</v>
      </c>
    </row>
    <row r="376" spans="1:10" s="1170" customFormat="1" ht="12.75" customHeight="1">
      <c r="A376" s="36">
        <v>383</v>
      </c>
      <c r="B376" s="37" t="s">
        <v>946</v>
      </c>
      <c r="C376" s="60" t="s">
        <v>222</v>
      </c>
      <c r="D376" s="445">
        <v>12</v>
      </c>
      <c r="E376" s="1150">
        <v>350000</v>
      </c>
      <c r="F376" s="1143">
        <f>E376*D376</f>
        <v>4200000</v>
      </c>
      <c r="G376" s="1144">
        <f>F376</f>
        <v>4200000</v>
      </c>
      <c r="H376" s="1144"/>
      <c r="I376" s="1172"/>
      <c r="J376" s="1145">
        <v>4200000</v>
      </c>
    </row>
    <row r="377" spans="1:10" s="1170" customFormat="1" ht="12.75" customHeight="1">
      <c r="A377" s="38" t="s">
        <v>223</v>
      </c>
      <c r="B377" s="37"/>
      <c r="C377" s="60"/>
      <c r="D377" s="465"/>
      <c r="E377" s="1156"/>
      <c r="F377" s="1171">
        <f>SUM(F376)</f>
        <v>4200000</v>
      </c>
      <c r="G377" s="1171"/>
      <c r="H377" s="1171"/>
      <c r="I377" s="1159"/>
      <c r="J377" s="1141">
        <v>4200000</v>
      </c>
    </row>
    <row r="378" spans="1:10" s="1170" customFormat="1" ht="12.75" customHeight="1">
      <c r="A378" s="36">
        <v>389</v>
      </c>
      <c r="B378" s="37" t="s">
        <v>607</v>
      </c>
      <c r="C378" s="60" t="s">
        <v>608</v>
      </c>
      <c r="D378" s="1115">
        <v>40</v>
      </c>
      <c r="E378" s="1153">
        <v>750</v>
      </c>
      <c r="F378" s="1161">
        <f>E378*D378</f>
        <v>30000</v>
      </c>
      <c r="G378" s="1161">
        <f>F378</f>
        <v>30000</v>
      </c>
      <c r="H378" s="1161"/>
      <c r="I378" s="1159"/>
      <c r="J378" s="1145">
        <v>30000</v>
      </c>
    </row>
    <row r="379" spans="1:10" s="1170" customFormat="1" ht="12.75" customHeight="1">
      <c r="A379" s="36">
        <v>389</v>
      </c>
      <c r="B379" s="37" t="s">
        <v>607</v>
      </c>
      <c r="C379" s="60" t="s">
        <v>609</v>
      </c>
      <c r="D379" s="1115">
        <v>39</v>
      </c>
      <c r="E379" s="1153">
        <v>600</v>
      </c>
      <c r="F379" s="1161">
        <f>E379*D379</f>
        <v>23400</v>
      </c>
      <c r="G379" s="1161">
        <f>F379</f>
        <v>23400</v>
      </c>
      <c r="H379" s="1161"/>
      <c r="I379" s="1159"/>
      <c r="J379" s="1145">
        <v>23400</v>
      </c>
    </row>
    <row r="380" spans="1:10" s="1170" customFormat="1" ht="12.75" customHeight="1">
      <c r="A380" s="38" t="s">
        <v>610</v>
      </c>
      <c r="B380" s="39"/>
      <c r="C380" s="61"/>
      <c r="D380" s="1113"/>
      <c r="E380" s="1152"/>
      <c r="F380" s="1171">
        <f>SUM(F378:F379)</f>
        <v>53400</v>
      </c>
      <c r="G380" s="1171"/>
      <c r="H380" s="1171"/>
      <c r="I380" s="1159"/>
      <c r="J380" s="1141">
        <v>53400</v>
      </c>
    </row>
    <row r="381" spans="1:10" s="1170" customFormat="1" ht="23.25" customHeight="1">
      <c r="A381" s="36">
        <v>390</v>
      </c>
      <c r="B381" s="37" t="s">
        <v>949</v>
      </c>
      <c r="C381" s="60" t="s">
        <v>611</v>
      </c>
      <c r="D381" s="1115">
        <v>90</v>
      </c>
      <c r="E381" s="1153">
        <v>2100</v>
      </c>
      <c r="F381" s="1161">
        <f>E381*D381</f>
        <v>189000</v>
      </c>
      <c r="G381" s="1161">
        <f>F381</f>
        <v>189000</v>
      </c>
      <c r="H381" s="1161"/>
      <c r="I381" s="1159"/>
      <c r="J381" s="1145">
        <v>189000</v>
      </c>
    </row>
    <row r="382" spans="1:10" s="1170" customFormat="1" ht="12.75" customHeight="1">
      <c r="A382" s="38" t="s">
        <v>612</v>
      </c>
      <c r="B382" s="39"/>
      <c r="C382" s="61"/>
      <c r="D382" s="1113"/>
      <c r="E382" s="1152"/>
      <c r="F382" s="1171">
        <f>SUM(F381)</f>
        <v>189000</v>
      </c>
      <c r="G382" s="1171"/>
      <c r="H382" s="1171"/>
      <c r="I382" s="1159"/>
      <c r="J382" s="1141">
        <v>189000</v>
      </c>
    </row>
    <row r="383" spans="1:11" s="339" customFormat="1" ht="12.75" customHeight="1">
      <c r="A383" s="35">
        <v>393</v>
      </c>
      <c r="B383" s="30" t="s">
        <v>946</v>
      </c>
      <c r="C383" s="60" t="s">
        <v>1047</v>
      </c>
      <c r="D383" s="1115">
        <v>12</v>
      </c>
      <c r="E383" s="1160">
        <v>7000</v>
      </c>
      <c r="F383" s="1143">
        <f>D383*E383</f>
        <v>84000</v>
      </c>
      <c r="G383" s="1144">
        <f>F383</f>
        <v>84000</v>
      </c>
      <c r="H383" s="1144"/>
      <c r="I383" s="1151"/>
      <c r="J383" s="1145">
        <v>84000</v>
      </c>
      <c r="K383" s="332"/>
    </row>
    <row r="384" spans="1:11" s="339" customFormat="1" ht="12.75" customHeight="1">
      <c r="A384" s="35">
        <v>393</v>
      </c>
      <c r="B384" s="30" t="s">
        <v>946</v>
      </c>
      <c r="C384" s="60" t="s">
        <v>1046</v>
      </c>
      <c r="D384" s="1105">
        <v>12</v>
      </c>
      <c r="E384" s="1160">
        <v>6000</v>
      </c>
      <c r="F384" s="1143">
        <f>D384*E384</f>
        <v>72000</v>
      </c>
      <c r="G384" s="1144">
        <f>F384</f>
        <v>72000</v>
      </c>
      <c r="H384" s="1144"/>
      <c r="I384" s="1151"/>
      <c r="J384" s="1145">
        <v>72000</v>
      </c>
      <c r="K384" s="331"/>
    </row>
    <row r="385" spans="1:11" s="339" customFormat="1" ht="12.75" customHeight="1">
      <c r="A385" s="38" t="s">
        <v>951</v>
      </c>
      <c r="B385" s="39"/>
      <c r="C385" s="61"/>
      <c r="D385" s="1113"/>
      <c r="E385" s="1152"/>
      <c r="F385" s="1139">
        <f>SUM(F383:F384)</f>
        <v>156000</v>
      </c>
      <c r="G385" s="1139"/>
      <c r="H385" s="1139"/>
      <c r="I385" s="1165"/>
      <c r="J385" s="1141">
        <v>156000</v>
      </c>
      <c r="K385" s="332"/>
    </row>
    <row r="386" spans="1:11" s="339" customFormat="1" ht="12.75" customHeight="1">
      <c r="A386" s="36">
        <v>399</v>
      </c>
      <c r="B386" s="37" t="s">
        <v>964</v>
      </c>
      <c r="C386" s="60" t="s">
        <v>20</v>
      </c>
      <c r="D386" s="1115">
        <v>1</v>
      </c>
      <c r="E386" s="1153">
        <v>2256000</v>
      </c>
      <c r="F386" s="1143">
        <v>2256000</v>
      </c>
      <c r="G386" s="1143">
        <v>456000</v>
      </c>
      <c r="H386" s="1143"/>
      <c r="I386" s="1144">
        <v>1800000</v>
      </c>
      <c r="J386" s="1141">
        <v>2256000</v>
      </c>
      <c r="K386" s="332"/>
    </row>
    <row r="387" spans="1:11" s="339" customFormat="1" ht="12.75" customHeight="1" thickBot="1">
      <c r="A387" s="46" t="s">
        <v>658</v>
      </c>
      <c r="B387" s="47"/>
      <c r="C387" s="64"/>
      <c r="D387" s="1173"/>
      <c r="E387" s="1174"/>
      <c r="F387" s="1175">
        <f>SUM(F386)</f>
        <v>2256000</v>
      </c>
      <c r="G387" s="1175"/>
      <c r="H387" s="1175"/>
      <c r="I387" s="1176"/>
      <c r="J387" s="1177">
        <v>2256000</v>
      </c>
      <c r="K387" s="332"/>
    </row>
    <row r="388" spans="1:11" s="339" customFormat="1" ht="19.5" customHeight="1" thickBot="1">
      <c r="A388" s="48"/>
      <c r="B388" s="48"/>
      <c r="C388" s="65"/>
      <c r="D388" s="1178"/>
      <c r="E388" s="1179"/>
      <c r="F388" s="74"/>
      <c r="G388" s="1180"/>
      <c r="H388" s="1180"/>
      <c r="I388" s="1180"/>
      <c r="J388" s="1180"/>
      <c r="K388" s="332"/>
    </row>
    <row r="389" spans="1:11" s="370" customFormat="1" ht="24.75" customHeight="1" thickBot="1">
      <c r="A389" s="1272" t="s">
        <v>135</v>
      </c>
      <c r="B389" s="1327"/>
      <c r="C389" s="1327"/>
      <c r="D389" s="1327"/>
      <c r="E389" s="1328"/>
      <c r="F389" s="159">
        <f>SUM(F385,F382,F380,F377,F375,F373,F371,F368,F366,F363,F360,F358,F356,F354,F352,F348,F342,F340,F335,F333,F331,F329,F325,F320,F318,F316+F387)</f>
        <v>31970338.999199998</v>
      </c>
      <c r="G389" s="159">
        <f>SUM(G315:G387)</f>
        <v>30170338.9992</v>
      </c>
      <c r="H389" s="159">
        <v>0</v>
      </c>
      <c r="I389" s="159">
        <f>SUM(I315:I388)</f>
        <v>1800000</v>
      </c>
      <c r="J389" s="159">
        <f>SUM(J385,J382,J380,J377,J375,J373,J371,J368,J366,J363,J360,J358,J356,J354,J352,J348,J342,J340,J335,J333,J331,J329,J325,J320,J318,J316+J387)</f>
        <v>31970338.999999996</v>
      </c>
      <c r="K389" s="1181"/>
    </row>
    <row r="390" spans="1:11" s="339" customFormat="1" ht="19.5" customHeight="1" thickBot="1">
      <c r="A390" s="48"/>
      <c r="B390" s="48"/>
      <c r="C390" s="48"/>
      <c r="D390" s="48"/>
      <c r="E390" s="262"/>
      <c r="F390" s="429"/>
      <c r="G390" s="1182"/>
      <c r="H390" s="1182"/>
      <c r="I390" s="1183"/>
      <c r="J390" s="1183"/>
      <c r="K390" s="332"/>
    </row>
    <row r="391" spans="1:11" s="339" customFormat="1" ht="33" customHeight="1" thickBot="1">
      <c r="A391" s="430" t="s">
        <v>88</v>
      </c>
      <c r="B391" s="48"/>
      <c r="C391" s="48"/>
      <c r="D391" s="48"/>
      <c r="E391" s="262"/>
      <c r="F391" s="429"/>
      <c r="G391" s="1182"/>
      <c r="H391" s="1182"/>
      <c r="I391" s="1183"/>
      <c r="J391" s="1183"/>
      <c r="K391" s="332"/>
    </row>
    <row r="392" spans="1:11" s="339" customFormat="1" ht="12.75" customHeight="1">
      <c r="A392" s="474">
        <v>431</v>
      </c>
      <c r="B392" s="107" t="s">
        <v>937</v>
      </c>
      <c r="C392" s="108" t="s">
        <v>520</v>
      </c>
      <c r="D392" s="1184">
        <v>1</v>
      </c>
      <c r="E392" s="478">
        <v>2000</v>
      </c>
      <c r="F392" s="136">
        <v>2000</v>
      </c>
      <c r="G392" s="1103">
        <f>F392</f>
        <v>2000</v>
      </c>
      <c r="H392" s="1103"/>
      <c r="I392" s="1185"/>
      <c r="J392" s="176">
        <f>SUM(G392:I392)</f>
        <v>2000</v>
      </c>
      <c r="K392" s="332"/>
    </row>
    <row r="393" spans="1:11" s="339" customFormat="1" ht="12.75" customHeight="1">
      <c r="A393" s="169" t="s">
        <v>521</v>
      </c>
      <c r="B393" s="4"/>
      <c r="C393" s="109"/>
      <c r="D393" s="1186"/>
      <c r="E393" s="459"/>
      <c r="F393" s="68">
        <f>SUM(F392)</f>
        <v>2000</v>
      </c>
      <c r="G393" s="1187"/>
      <c r="H393" s="1187"/>
      <c r="I393" s="1188"/>
      <c r="J393" s="177">
        <f>SUM(J392)</f>
        <v>2000</v>
      </c>
      <c r="K393" s="332"/>
    </row>
    <row r="394" spans="1:11" s="339" customFormat="1" ht="12.75" customHeight="1">
      <c r="A394" s="17">
        <v>432</v>
      </c>
      <c r="B394" s="4" t="s">
        <v>937</v>
      </c>
      <c r="C394" s="109" t="s">
        <v>91</v>
      </c>
      <c r="D394" s="1186">
        <v>39</v>
      </c>
      <c r="E394" s="459">
        <v>123753</v>
      </c>
      <c r="F394" s="114">
        <v>4826400</v>
      </c>
      <c r="G394" s="1104">
        <v>1056400</v>
      </c>
      <c r="H394" s="1104"/>
      <c r="I394" s="1189">
        <v>3770000</v>
      </c>
      <c r="J394" s="178">
        <f>SUM(G394:I394)</f>
        <v>4826400</v>
      </c>
      <c r="K394" s="332"/>
    </row>
    <row r="395" spans="1:11" s="339" customFormat="1" ht="13.5" customHeight="1">
      <c r="A395" s="169" t="s">
        <v>83</v>
      </c>
      <c r="B395" s="4"/>
      <c r="C395" s="109"/>
      <c r="D395" s="1186"/>
      <c r="E395" s="459"/>
      <c r="F395" s="180">
        <f>SUM(F394)</f>
        <v>4826400</v>
      </c>
      <c r="G395" s="114"/>
      <c r="H395" s="114"/>
      <c r="J395" s="177">
        <f>SUM(J394)</f>
        <v>4826400</v>
      </c>
      <c r="K395" s="332"/>
    </row>
    <row r="396" spans="1:11" s="339" customFormat="1" ht="13.5" customHeight="1">
      <c r="A396" s="17">
        <v>433</v>
      </c>
      <c r="B396" s="4" t="s">
        <v>937</v>
      </c>
      <c r="C396" s="109" t="s">
        <v>21</v>
      </c>
      <c r="D396" s="1186">
        <v>4</v>
      </c>
      <c r="E396" s="459">
        <v>100</v>
      </c>
      <c r="F396" s="114">
        <v>500</v>
      </c>
      <c r="G396" s="114">
        <f>F396</f>
        <v>500</v>
      </c>
      <c r="H396" s="114"/>
      <c r="I396" s="1189"/>
      <c r="J396" s="178">
        <f>SUM(G396:I396)</f>
        <v>500</v>
      </c>
      <c r="K396" s="332"/>
    </row>
    <row r="397" spans="1:11" s="339" customFormat="1" ht="13.5" customHeight="1">
      <c r="A397" s="320">
        <v>433</v>
      </c>
      <c r="B397" s="4" t="s">
        <v>937</v>
      </c>
      <c r="C397" s="109" t="s">
        <v>318</v>
      </c>
      <c r="D397" s="1186">
        <v>10</v>
      </c>
      <c r="E397" s="459">
        <v>55</v>
      </c>
      <c r="F397" s="114">
        <f>D397*E397</f>
        <v>550</v>
      </c>
      <c r="G397" s="114">
        <f>F397</f>
        <v>550</v>
      </c>
      <c r="H397" s="114"/>
      <c r="I397" s="1189"/>
      <c r="J397" s="178">
        <f>SUM(G397:I397)</f>
        <v>550</v>
      </c>
      <c r="K397" s="332"/>
    </row>
    <row r="398" spans="1:11" s="339" customFormat="1" ht="13.5" customHeight="1">
      <c r="A398" s="169" t="s">
        <v>319</v>
      </c>
      <c r="B398" s="4"/>
      <c r="C398" s="109"/>
      <c r="D398" s="1186"/>
      <c r="E398" s="459"/>
      <c r="F398" s="180">
        <f>SUM(F396:F397)</f>
        <v>1050</v>
      </c>
      <c r="G398" s="180"/>
      <c r="H398" s="180"/>
      <c r="I398" s="1189"/>
      <c r="J398" s="177">
        <f>SUM(J396:J397)</f>
        <v>1050</v>
      </c>
      <c r="K398" s="332"/>
    </row>
    <row r="399" spans="1:11" s="339" customFormat="1" ht="12.75" customHeight="1">
      <c r="A399" s="17">
        <v>434</v>
      </c>
      <c r="B399" s="4" t="s">
        <v>964</v>
      </c>
      <c r="C399" s="109" t="s">
        <v>92</v>
      </c>
      <c r="D399" s="1186">
        <v>15</v>
      </c>
      <c r="E399" s="1190">
        <v>108</v>
      </c>
      <c r="F399" s="114">
        <f>D399*E399</f>
        <v>1620</v>
      </c>
      <c r="G399" s="1104">
        <f aca="true" t="shared" si="28" ref="G399:G406">F399</f>
        <v>1620</v>
      </c>
      <c r="H399" s="1104"/>
      <c r="I399" s="1189"/>
      <c r="J399" s="178">
        <f aca="true" t="shared" si="29" ref="J399:J406">SUM(G399:I399)</f>
        <v>1620</v>
      </c>
      <c r="K399" s="332"/>
    </row>
    <row r="400" spans="1:11" s="339" customFormat="1" ht="12.75" customHeight="1">
      <c r="A400" s="17">
        <v>434</v>
      </c>
      <c r="B400" s="4" t="s">
        <v>937</v>
      </c>
      <c r="C400" s="109" t="s">
        <v>320</v>
      </c>
      <c r="D400" s="1186">
        <v>5</v>
      </c>
      <c r="E400" s="1190">
        <v>300</v>
      </c>
      <c r="F400" s="114">
        <f>D400*E400</f>
        <v>1500</v>
      </c>
      <c r="G400" s="1104">
        <f t="shared" si="28"/>
        <v>1500</v>
      </c>
      <c r="H400" s="1104"/>
      <c r="I400" s="1189"/>
      <c r="J400" s="178">
        <f t="shared" si="29"/>
        <v>1500</v>
      </c>
      <c r="K400" s="332"/>
    </row>
    <row r="401" spans="1:11" s="339" customFormat="1" ht="12" customHeight="1">
      <c r="A401" s="17">
        <v>434</v>
      </c>
      <c r="B401" s="4" t="s">
        <v>937</v>
      </c>
      <c r="C401" s="109" t="s">
        <v>22</v>
      </c>
      <c r="D401" s="1186">
        <v>6</v>
      </c>
      <c r="E401" s="1190">
        <v>20</v>
      </c>
      <c r="F401" s="114">
        <f>E401*D401</f>
        <v>120</v>
      </c>
      <c r="G401" s="1104">
        <f t="shared" si="28"/>
        <v>120</v>
      </c>
      <c r="H401" s="1104"/>
      <c r="I401" s="1189"/>
      <c r="J401" s="178">
        <f t="shared" si="29"/>
        <v>120</v>
      </c>
      <c r="K401" s="332"/>
    </row>
    <row r="402" spans="1:11" s="339" customFormat="1" ht="12.75" customHeight="1">
      <c r="A402" s="17">
        <v>434</v>
      </c>
      <c r="B402" s="4" t="s">
        <v>937</v>
      </c>
      <c r="C402" s="109" t="s">
        <v>322</v>
      </c>
      <c r="D402" s="1186">
        <v>3</v>
      </c>
      <c r="E402" s="1190">
        <v>90</v>
      </c>
      <c r="F402" s="114">
        <f>E402*D402</f>
        <v>270</v>
      </c>
      <c r="G402" s="1104">
        <f t="shared" si="28"/>
        <v>270</v>
      </c>
      <c r="H402" s="1104"/>
      <c r="I402" s="1189"/>
      <c r="J402" s="178">
        <f t="shared" si="29"/>
        <v>270</v>
      </c>
      <c r="K402" s="332"/>
    </row>
    <row r="403" spans="1:11" s="339" customFormat="1" ht="12.75" customHeight="1">
      <c r="A403" s="17">
        <v>434</v>
      </c>
      <c r="B403" s="4" t="s">
        <v>964</v>
      </c>
      <c r="C403" s="109" t="s">
        <v>23</v>
      </c>
      <c r="D403" s="1186">
        <v>1</v>
      </c>
      <c r="E403" s="1190">
        <v>1200</v>
      </c>
      <c r="F403" s="114">
        <f>D403*E403</f>
        <v>1200</v>
      </c>
      <c r="G403" s="1104">
        <f t="shared" si="28"/>
        <v>1200</v>
      </c>
      <c r="H403" s="1104"/>
      <c r="I403" s="1189"/>
      <c r="J403" s="178">
        <f t="shared" si="29"/>
        <v>1200</v>
      </c>
      <c r="K403" s="332"/>
    </row>
    <row r="404" spans="1:11" s="339" customFormat="1" ht="12.75" customHeight="1">
      <c r="A404" s="17">
        <v>434</v>
      </c>
      <c r="B404" s="4" t="s">
        <v>964</v>
      </c>
      <c r="C404" s="109" t="s">
        <v>84</v>
      </c>
      <c r="D404" s="1186">
        <v>5</v>
      </c>
      <c r="E404" s="1190">
        <v>200</v>
      </c>
      <c r="F404" s="114">
        <f>D404*E404</f>
        <v>1000</v>
      </c>
      <c r="G404" s="1104">
        <f t="shared" si="28"/>
        <v>1000</v>
      </c>
      <c r="H404" s="1104"/>
      <c r="I404" s="1189"/>
      <c r="J404" s="178">
        <f t="shared" si="29"/>
        <v>1000</v>
      </c>
      <c r="K404" s="332"/>
    </row>
    <row r="405" spans="1:11" s="339" customFormat="1" ht="12.75" customHeight="1">
      <c r="A405" s="17">
        <v>434</v>
      </c>
      <c r="B405" s="4" t="s">
        <v>964</v>
      </c>
      <c r="C405" s="432" t="s">
        <v>24</v>
      </c>
      <c r="D405" s="1186">
        <v>10</v>
      </c>
      <c r="E405" s="1190">
        <v>20</v>
      </c>
      <c r="F405" s="114">
        <f>D405*E405</f>
        <v>200</v>
      </c>
      <c r="G405" s="1104">
        <f t="shared" si="28"/>
        <v>200</v>
      </c>
      <c r="H405" s="1104"/>
      <c r="I405" s="1189"/>
      <c r="J405" s="178">
        <f t="shared" si="29"/>
        <v>200</v>
      </c>
      <c r="K405" s="332"/>
    </row>
    <row r="406" spans="1:11" s="339" customFormat="1" ht="12.75" customHeight="1">
      <c r="A406" s="17">
        <v>434</v>
      </c>
      <c r="B406" s="4" t="s">
        <v>964</v>
      </c>
      <c r="C406" s="432" t="s">
        <v>224</v>
      </c>
      <c r="D406" s="1186">
        <v>3</v>
      </c>
      <c r="E406" s="1190">
        <v>300</v>
      </c>
      <c r="F406" s="114">
        <f>D406*E406</f>
        <v>900</v>
      </c>
      <c r="G406" s="1104">
        <f t="shared" si="28"/>
        <v>900</v>
      </c>
      <c r="H406" s="1104"/>
      <c r="I406" s="1189"/>
      <c r="J406" s="178">
        <f t="shared" si="29"/>
        <v>900</v>
      </c>
      <c r="K406" s="332"/>
    </row>
    <row r="407" spans="1:11" s="339" customFormat="1" ht="12.75" customHeight="1">
      <c r="A407" s="169" t="s">
        <v>147</v>
      </c>
      <c r="B407" s="4"/>
      <c r="C407" s="109"/>
      <c r="D407" s="1186"/>
      <c r="E407" s="459"/>
      <c r="F407" s="180">
        <f>SUM(F399:F406)</f>
        <v>6810</v>
      </c>
      <c r="G407" s="180"/>
      <c r="H407" s="180"/>
      <c r="I407" s="1189"/>
      <c r="J407" s="177">
        <f>SUM(J399:J406)</f>
        <v>6810</v>
      </c>
      <c r="K407" s="332"/>
    </row>
    <row r="408" spans="1:11" s="339" customFormat="1" ht="12.75" customHeight="1">
      <c r="A408" s="17">
        <v>436</v>
      </c>
      <c r="B408" s="4" t="s">
        <v>937</v>
      </c>
      <c r="C408" s="109" t="s">
        <v>93</v>
      </c>
      <c r="D408" s="1186">
        <v>2</v>
      </c>
      <c r="E408" s="459">
        <v>800</v>
      </c>
      <c r="F408" s="114">
        <f>D408*E408</f>
        <v>1600</v>
      </c>
      <c r="G408" s="1104">
        <f aca="true" t="shared" si="30" ref="G408:G422">F408</f>
        <v>1600</v>
      </c>
      <c r="H408" s="1104"/>
      <c r="I408" s="1189"/>
      <c r="J408" s="178">
        <f aca="true" t="shared" si="31" ref="J408:J422">SUM(G408:I408)</f>
        <v>1600</v>
      </c>
      <c r="K408" s="332"/>
    </row>
    <row r="409" spans="1:11" s="339" customFormat="1" ht="12.75" customHeight="1">
      <c r="A409" s="17">
        <v>436</v>
      </c>
      <c r="B409" s="5" t="s">
        <v>937</v>
      </c>
      <c r="C409" s="109" t="s">
        <v>25</v>
      </c>
      <c r="D409" s="1186">
        <v>4</v>
      </c>
      <c r="E409" s="459">
        <v>2000</v>
      </c>
      <c r="F409" s="114">
        <f>D409*E409</f>
        <v>8000</v>
      </c>
      <c r="G409" s="1104">
        <f t="shared" si="30"/>
        <v>8000</v>
      </c>
      <c r="H409" s="1104"/>
      <c r="I409" s="1189"/>
      <c r="J409" s="178">
        <f t="shared" si="31"/>
        <v>8000</v>
      </c>
      <c r="K409" s="331"/>
    </row>
    <row r="410" spans="1:11" s="339" customFormat="1" ht="12.75" customHeight="1">
      <c r="A410" s="17">
        <v>436</v>
      </c>
      <c r="B410" s="5" t="s">
        <v>937</v>
      </c>
      <c r="C410" s="109" t="s">
        <v>94</v>
      </c>
      <c r="D410" s="1186">
        <v>5</v>
      </c>
      <c r="E410" s="459">
        <v>2000</v>
      </c>
      <c r="F410" s="114">
        <f>D410*E410</f>
        <v>10000</v>
      </c>
      <c r="G410" s="1104">
        <f t="shared" si="30"/>
        <v>10000</v>
      </c>
      <c r="H410" s="1104"/>
      <c r="I410" s="1189"/>
      <c r="J410" s="178">
        <f t="shared" si="31"/>
        <v>10000</v>
      </c>
      <c r="K410" s="332"/>
    </row>
    <row r="411" spans="1:11" s="339" customFormat="1" ht="12.75" customHeight="1">
      <c r="A411" s="17">
        <v>436</v>
      </c>
      <c r="B411" s="5" t="s">
        <v>937</v>
      </c>
      <c r="C411" s="109" t="s">
        <v>26</v>
      </c>
      <c r="D411" s="1186">
        <v>1</v>
      </c>
      <c r="E411" s="459">
        <v>650</v>
      </c>
      <c r="F411" s="114">
        <f>E411*D411</f>
        <v>650</v>
      </c>
      <c r="G411" s="1104">
        <f t="shared" si="30"/>
        <v>650</v>
      </c>
      <c r="H411" s="1104"/>
      <c r="I411" s="1189"/>
      <c r="J411" s="178">
        <f t="shared" si="31"/>
        <v>650</v>
      </c>
      <c r="K411" s="332"/>
    </row>
    <row r="412" spans="1:11" s="339" customFormat="1" ht="12.75" customHeight="1">
      <c r="A412" s="16">
        <v>436</v>
      </c>
      <c r="B412" s="5" t="s">
        <v>937</v>
      </c>
      <c r="C412" s="110" t="s">
        <v>616</v>
      </c>
      <c r="D412" s="1186">
        <v>2</v>
      </c>
      <c r="E412" s="1191">
        <v>50</v>
      </c>
      <c r="F412" s="114">
        <f>E412*D412</f>
        <v>100</v>
      </c>
      <c r="G412" s="1104">
        <f t="shared" si="30"/>
        <v>100</v>
      </c>
      <c r="H412" s="1104"/>
      <c r="I412" s="1189"/>
      <c r="J412" s="178">
        <f t="shared" si="31"/>
        <v>100</v>
      </c>
      <c r="K412" s="332"/>
    </row>
    <row r="413" spans="1:11" s="339" customFormat="1" ht="12.75" customHeight="1">
      <c r="A413" s="17">
        <v>436</v>
      </c>
      <c r="B413" s="5" t="s">
        <v>937</v>
      </c>
      <c r="C413" s="109" t="s">
        <v>95</v>
      </c>
      <c r="D413" s="1186">
        <v>5</v>
      </c>
      <c r="E413" s="459">
        <v>900</v>
      </c>
      <c r="F413" s="114">
        <f>D413*E413</f>
        <v>4500</v>
      </c>
      <c r="G413" s="1104">
        <f t="shared" si="30"/>
        <v>4500</v>
      </c>
      <c r="H413" s="1104"/>
      <c r="I413" s="1189"/>
      <c r="J413" s="178">
        <f t="shared" si="31"/>
        <v>4500</v>
      </c>
      <c r="K413" s="332"/>
    </row>
    <row r="414" spans="1:11" s="339" customFormat="1" ht="12.75" customHeight="1">
      <c r="A414" s="475">
        <v>436</v>
      </c>
      <c r="B414" s="5" t="s">
        <v>937</v>
      </c>
      <c r="C414" s="432" t="s">
        <v>225</v>
      </c>
      <c r="D414" s="1186">
        <v>2</v>
      </c>
      <c r="E414" s="1190">
        <v>300</v>
      </c>
      <c r="F414" s="114">
        <f>D414*E414</f>
        <v>600</v>
      </c>
      <c r="G414" s="1104">
        <f t="shared" si="30"/>
        <v>600</v>
      </c>
      <c r="H414" s="1104"/>
      <c r="I414" s="1189"/>
      <c r="J414" s="178">
        <f t="shared" si="31"/>
        <v>600</v>
      </c>
      <c r="K414" s="332"/>
    </row>
    <row r="415" spans="1:11" s="339" customFormat="1" ht="12.75" customHeight="1">
      <c r="A415" s="17">
        <v>436</v>
      </c>
      <c r="B415" s="5" t="s">
        <v>937</v>
      </c>
      <c r="C415" s="109" t="s">
        <v>27</v>
      </c>
      <c r="D415" s="1186">
        <v>3</v>
      </c>
      <c r="E415" s="459">
        <v>300</v>
      </c>
      <c r="F415" s="114">
        <f>E415*D415</f>
        <v>900</v>
      </c>
      <c r="G415" s="1104">
        <f t="shared" si="30"/>
        <v>900</v>
      </c>
      <c r="H415" s="1104"/>
      <c r="I415" s="1189"/>
      <c r="J415" s="178">
        <f t="shared" si="31"/>
        <v>900</v>
      </c>
      <c r="K415" s="332"/>
    </row>
    <row r="416" spans="1:10" s="329" customFormat="1" ht="14.25" customHeight="1">
      <c r="A416" s="16">
        <v>436</v>
      </c>
      <c r="B416" s="4" t="s">
        <v>937</v>
      </c>
      <c r="C416" s="110" t="s">
        <v>97</v>
      </c>
      <c r="D416" s="1192">
        <v>5</v>
      </c>
      <c r="E416" s="1191">
        <v>200</v>
      </c>
      <c r="F416" s="114">
        <f>D416*E416</f>
        <v>1000</v>
      </c>
      <c r="G416" s="1104">
        <f t="shared" si="30"/>
        <v>1000</v>
      </c>
      <c r="H416" s="1104"/>
      <c r="I416" s="1189"/>
      <c r="J416" s="178">
        <f t="shared" si="31"/>
        <v>1000</v>
      </c>
    </row>
    <row r="417" spans="1:11" s="341" customFormat="1" ht="37.5" customHeight="1">
      <c r="A417" s="1193">
        <v>436</v>
      </c>
      <c r="B417" s="1194" t="s">
        <v>937</v>
      </c>
      <c r="C417" s="57" t="s">
        <v>34</v>
      </c>
      <c r="D417" s="1195">
        <v>1</v>
      </c>
      <c r="E417" s="1196">
        <v>500</v>
      </c>
      <c r="F417" s="1197">
        <f>D417*E417</f>
        <v>500</v>
      </c>
      <c r="G417" s="1104">
        <f t="shared" si="30"/>
        <v>500</v>
      </c>
      <c r="H417" s="1104"/>
      <c r="I417" s="1198"/>
      <c r="J417" s="178">
        <f t="shared" si="31"/>
        <v>500</v>
      </c>
      <c r="K417" s="211"/>
    </row>
    <row r="418" spans="1:11" s="341" customFormat="1" ht="12.75" customHeight="1">
      <c r="A418" s="16">
        <v>436</v>
      </c>
      <c r="B418" s="4" t="s">
        <v>937</v>
      </c>
      <c r="C418" s="111" t="s">
        <v>637</v>
      </c>
      <c r="D418" s="1199">
        <v>10</v>
      </c>
      <c r="E418" s="1106">
        <v>100</v>
      </c>
      <c r="F418" s="114">
        <f>E418*D418</f>
        <v>1000</v>
      </c>
      <c r="G418" s="1104">
        <f t="shared" si="30"/>
        <v>1000</v>
      </c>
      <c r="H418" s="1104"/>
      <c r="I418" s="1189"/>
      <c r="J418" s="178">
        <f t="shared" si="31"/>
        <v>1000</v>
      </c>
      <c r="K418" s="211"/>
    </row>
    <row r="419" spans="1:11" s="341" customFormat="1" ht="12.75" customHeight="1">
      <c r="A419" s="16">
        <v>436</v>
      </c>
      <c r="B419" s="4" t="s">
        <v>937</v>
      </c>
      <c r="C419" s="111" t="s">
        <v>98</v>
      </c>
      <c r="D419" s="1192">
        <v>4</v>
      </c>
      <c r="E419" s="1191">
        <v>500</v>
      </c>
      <c r="F419" s="114">
        <f>D419*E419</f>
        <v>2000</v>
      </c>
      <c r="G419" s="1104">
        <f t="shared" si="30"/>
        <v>2000</v>
      </c>
      <c r="H419" s="1104"/>
      <c r="I419" s="1189"/>
      <c r="J419" s="178">
        <f t="shared" si="31"/>
        <v>2000</v>
      </c>
      <c r="K419" s="211"/>
    </row>
    <row r="420" spans="1:11" s="341" customFormat="1" ht="12.75" customHeight="1">
      <c r="A420" s="16">
        <v>436</v>
      </c>
      <c r="B420" s="4" t="s">
        <v>935</v>
      </c>
      <c r="C420" s="111" t="s">
        <v>99</v>
      </c>
      <c r="D420" s="1192">
        <v>3</v>
      </c>
      <c r="E420" s="1200">
        <v>200</v>
      </c>
      <c r="F420" s="114">
        <f>D420*E420</f>
        <v>600</v>
      </c>
      <c r="G420" s="1104">
        <f t="shared" si="30"/>
        <v>600</v>
      </c>
      <c r="H420" s="1104"/>
      <c r="I420" s="1189"/>
      <c r="J420" s="178">
        <f t="shared" si="31"/>
        <v>600</v>
      </c>
      <c r="K420" s="211"/>
    </row>
    <row r="421" spans="1:11" s="341" customFormat="1" ht="12.75" customHeight="1">
      <c r="A421" s="16">
        <v>436</v>
      </c>
      <c r="B421" s="4" t="s">
        <v>935</v>
      </c>
      <c r="C421" s="111" t="s">
        <v>100</v>
      </c>
      <c r="D421" s="1192">
        <v>2</v>
      </c>
      <c r="E421" s="1200">
        <v>300</v>
      </c>
      <c r="F421" s="114">
        <f>D421*E421</f>
        <v>600</v>
      </c>
      <c r="G421" s="1104">
        <f t="shared" si="30"/>
        <v>600</v>
      </c>
      <c r="H421" s="1104"/>
      <c r="I421" s="1189"/>
      <c r="J421" s="178">
        <f t="shared" si="31"/>
        <v>600</v>
      </c>
      <c r="K421" s="211"/>
    </row>
    <row r="422" spans="1:11" s="341" customFormat="1" ht="12.75" customHeight="1">
      <c r="A422" s="16">
        <v>436</v>
      </c>
      <c r="B422" s="5" t="s">
        <v>937</v>
      </c>
      <c r="C422" s="110" t="s">
        <v>35</v>
      </c>
      <c r="D422" s="1186">
        <v>1</v>
      </c>
      <c r="E422" s="1191">
        <v>800</v>
      </c>
      <c r="F422" s="114">
        <f>D422*E422</f>
        <v>800</v>
      </c>
      <c r="G422" s="1104">
        <f t="shared" si="30"/>
        <v>800</v>
      </c>
      <c r="H422" s="1104"/>
      <c r="I422" s="1189"/>
      <c r="J422" s="178">
        <f t="shared" si="31"/>
        <v>800</v>
      </c>
      <c r="K422" s="211"/>
    </row>
    <row r="423" spans="1:11" s="341" customFormat="1" ht="12.75" customHeight="1">
      <c r="A423" s="169" t="s">
        <v>948</v>
      </c>
      <c r="B423" s="275"/>
      <c r="C423" s="359"/>
      <c r="D423" s="1201"/>
      <c r="E423" s="1202"/>
      <c r="F423" s="180">
        <f>SUM(F408:F422)</f>
        <v>32850</v>
      </c>
      <c r="G423" s="180"/>
      <c r="H423" s="180"/>
      <c r="I423" s="1189"/>
      <c r="J423" s="177">
        <f>SUM(J408:J422)</f>
        <v>32850</v>
      </c>
      <c r="K423" s="211"/>
    </row>
    <row r="424" spans="1:11" s="341" customFormat="1" ht="12.75" customHeight="1">
      <c r="A424" s="320">
        <v>437</v>
      </c>
      <c r="B424" s="113" t="s">
        <v>937</v>
      </c>
      <c r="C424" s="110" t="s">
        <v>101</v>
      </c>
      <c r="D424" s="1192">
        <v>5</v>
      </c>
      <c r="E424" s="1200">
        <v>150</v>
      </c>
      <c r="F424" s="114">
        <f>D424*E424</f>
        <v>750</v>
      </c>
      <c r="G424" s="1104">
        <f aca="true" t="shared" si="32" ref="G424:G438">F424</f>
        <v>750</v>
      </c>
      <c r="H424" s="1104"/>
      <c r="I424" s="1203"/>
      <c r="J424" s="178">
        <f aca="true" t="shared" si="33" ref="J424:J438">SUM(G424:I424)</f>
        <v>750</v>
      </c>
      <c r="K424" s="211"/>
    </row>
    <row r="425" spans="1:11" s="341" customFormat="1" ht="12.75" customHeight="1">
      <c r="A425" s="320">
        <v>437</v>
      </c>
      <c r="B425" s="113" t="s">
        <v>937</v>
      </c>
      <c r="C425" s="110" t="s">
        <v>524</v>
      </c>
      <c r="D425" s="1204">
        <v>22</v>
      </c>
      <c r="E425" s="1205">
        <v>50</v>
      </c>
      <c r="F425" s="114">
        <f aca="true" t="shared" si="34" ref="F425:F436">E425*D425</f>
        <v>1100</v>
      </c>
      <c r="G425" s="1104">
        <f t="shared" si="32"/>
        <v>1100</v>
      </c>
      <c r="H425" s="1104"/>
      <c r="I425" s="1203"/>
      <c r="J425" s="178">
        <f t="shared" si="33"/>
        <v>1100</v>
      </c>
      <c r="K425" s="211"/>
    </row>
    <row r="426" spans="1:11" s="341" customFormat="1" ht="12.75" customHeight="1">
      <c r="A426" s="320">
        <v>437</v>
      </c>
      <c r="B426" s="113" t="s">
        <v>937</v>
      </c>
      <c r="C426" s="110" t="s">
        <v>36</v>
      </c>
      <c r="D426" s="1204">
        <v>5</v>
      </c>
      <c r="E426" s="1205">
        <v>700</v>
      </c>
      <c r="F426" s="114">
        <f t="shared" si="34"/>
        <v>3500</v>
      </c>
      <c r="G426" s="1104">
        <f t="shared" si="32"/>
        <v>3500</v>
      </c>
      <c r="H426" s="1104"/>
      <c r="I426" s="1203"/>
      <c r="J426" s="178">
        <f t="shared" si="33"/>
        <v>3500</v>
      </c>
      <c r="K426" s="211"/>
    </row>
    <row r="427" spans="1:11" s="341" customFormat="1" ht="12.75" customHeight="1">
      <c r="A427" s="320">
        <v>437</v>
      </c>
      <c r="B427" s="113" t="s">
        <v>937</v>
      </c>
      <c r="C427" s="110" t="s">
        <v>37</v>
      </c>
      <c r="D427" s="1204">
        <v>5</v>
      </c>
      <c r="E427" s="1205">
        <v>400</v>
      </c>
      <c r="F427" s="114">
        <f t="shared" si="34"/>
        <v>2000</v>
      </c>
      <c r="G427" s="1104">
        <f t="shared" si="32"/>
        <v>2000</v>
      </c>
      <c r="H427" s="1104"/>
      <c r="I427" s="1203"/>
      <c r="J427" s="178">
        <f t="shared" si="33"/>
        <v>2000</v>
      </c>
      <c r="K427" s="211"/>
    </row>
    <row r="428" spans="1:11" s="341" customFormat="1" ht="12.75" customHeight="1">
      <c r="A428" s="320">
        <v>437</v>
      </c>
      <c r="B428" s="113" t="s">
        <v>937</v>
      </c>
      <c r="C428" s="258" t="s">
        <v>618</v>
      </c>
      <c r="D428" s="1204">
        <v>12</v>
      </c>
      <c r="E428" s="1205">
        <v>49.5</v>
      </c>
      <c r="F428" s="114">
        <f t="shared" si="34"/>
        <v>594</v>
      </c>
      <c r="G428" s="1104">
        <f t="shared" si="32"/>
        <v>594</v>
      </c>
      <c r="H428" s="1104"/>
      <c r="I428" s="1203"/>
      <c r="J428" s="178">
        <f t="shared" si="33"/>
        <v>594</v>
      </c>
      <c r="K428" s="211"/>
    </row>
    <row r="429" spans="1:11" s="341" customFormat="1" ht="12.75" customHeight="1">
      <c r="A429" s="320">
        <v>437</v>
      </c>
      <c r="B429" s="113" t="s">
        <v>937</v>
      </c>
      <c r="C429" s="110" t="s">
        <v>526</v>
      </c>
      <c r="D429" s="1204">
        <v>5</v>
      </c>
      <c r="E429" s="1205">
        <v>100</v>
      </c>
      <c r="F429" s="114">
        <f t="shared" si="34"/>
        <v>500</v>
      </c>
      <c r="G429" s="1104">
        <f t="shared" si="32"/>
        <v>500</v>
      </c>
      <c r="H429" s="1104"/>
      <c r="I429" s="1203"/>
      <c r="J429" s="178">
        <f t="shared" si="33"/>
        <v>500</v>
      </c>
      <c r="K429" s="211"/>
    </row>
    <row r="430" spans="1:11" s="341" customFormat="1" ht="12.75" customHeight="1">
      <c r="A430" s="320">
        <v>437</v>
      </c>
      <c r="B430" s="113" t="s">
        <v>937</v>
      </c>
      <c r="C430" s="110" t="s">
        <v>528</v>
      </c>
      <c r="D430" s="1204">
        <v>10</v>
      </c>
      <c r="E430" s="1205">
        <v>100</v>
      </c>
      <c r="F430" s="114">
        <f t="shared" si="34"/>
        <v>1000</v>
      </c>
      <c r="G430" s="1104">
        <f t="shared" si="32"/>
        <v>1000</v>
      </c>
      <c r="H430" s="1104"/>
      <c r="I430" s="1203"/>
      <c r="J430" s="178">
        <f t="shared" si="33"/>
        <v>1000</v>
      </c>
      <c r="K430" s="211"/>
    </row>
    <row r="431" spans="1:11" s="341" customFormat="1" ht="12.75" customHeight="1">
      <c r="A431" s="320">
        <v>437</v>
      </c>
      <c r="B431" s="113" t="s">
        <v>937</v>
      </c>
      <c r="C431" s="428" t="s">
        <v>764</v>
      </c>
      <c r="D431" s="1204">
        <v>4</v>
      </c>
      <c r="E431" s="1205">
        <v>90</v>
      </c>
      <c r="F431" s="114">
        <f t="shared" si="34"/>
        <v>360</v>
      </c>
      <c r="G431" s="1104">
        <f t="shared" si="32"/>
        <v>360</v>
      </c>
      <c r="H431" s="1104"/>
      <c r="I431" s="1203"/>
      <c r="J431" s="178">
        <f t="shared" si="33"/>
        <v>360</v>
      </c>
      <c r="K431" s="211"/>
    </row>
    <row r="432" spans="1:11" s="341" customFormat="1" ht="12.75" customHeight="1">
      <c r="A432" s="320">
        <v>437</v>
      </c>
      <c r="B432" s="113" t="s">
        <v>937</v>
      </c>
      <c r="C432" s="258" t="s">
        <v>422</v>
      </c>
      <c r="D432" s="1204">
        <v>6</v>
      </c>
      <c r="E432" s="1205">
        <v>900</v>
      </c>
      <c r="F432" s="114">
        <f t="shared" si="34"/>
        <v>5400</v>
      </c>
      <c r="G432" s="1104">
        <f t="shared" si="32"/>
        <v>5400</v>
      </c>
      <c r="H432" s="1104"/>
      <c r="I432" s="1203"/>
      <c r="J432" s="178">
        <f t="shared" si="33"/>
        <v>5400</v>
      </c>
      <c r="K432" s="211"/>
    </row>
    <row r="433" spans="1:11" s="341" customFormat="1" ht="12.75" customHeight="1">
      <c r="A433" s="320">
        <v>437</v>
      </c>
      <c r="B433" s="113" t="s">
        <v>937</v>
      </c>
      <c r="C433" s="428" t="s">
        <v>774</v>
      </c>
      <c r="D433" s="1204">
        <v>2</v>
      </c>
      <c r="E433" s="1205">
        <v>300</v>
      </c>
      <c r="F433" s="114">
        <f t="shared" si="34"/>
        <v>600</v>
      </c>
      <c r="G433" s="1104">
        <f t="shared" si="32"/>
        <v>600</v>
      </c>
      <c r="H433" s="1104"/>
      <c r="I433" s="1203"/>
      <c r="J433" s="178">
        <f t="shared" si="33"/>
        <v>600</v>
      </c>
      <c r="K433" s="211"/>
    </row>
    <row r="434" spans="1:11" s="341" customFormat="1" ht="12.75" customHeight="1">
      <c r="A434" s="320">
        <v>437</v>
      </c>
      <c r="B434" s="113" t="s">
        <v>937</v>
      </c>
      <c r="C434" s="428" t="s">
        <v>769</v>
      </c>
      <c r="D434" s="1204">
        <v>2</v>
      </c>
      <c r="E434" s="1205">
        <v>500</v>
      </c>
      <c r="F434" s="114">
        <f t="shared" si="34"/>
        <v>1000</v>
      </c>
      <c r="G434" s="1104">
        <f t="shared" si="32"/>
        <v>1000</v>
      </c>
      <c r="H434" s="1104"/>
      <c r="I434" s="1203"/>
      <c r="J434" s="178">
        <f t="shared" si="33"/>
        <v>1000</v>
      </c>
      <c r="K434" s="211"/>
    </row>
    <row r="435" spans="1:11" s="341" customFormat="1" ht="12.75" customHeight="1">
      <c r="A435" s="320">
        <v>437</v>
      </c>
      <c r="B435" s="113" t="s">
        <v>937</v>
      </c>
      <c r="C435" s="258" t="s">
        <v>423</v>
      </c>
      <c r="D435" s="1204">
        <v>7</v>
      </c>
      <c r="E435" s="1205">
        <v>110</v>
      </c>
      <c r="F435" s="114">
        <f t="shared" si="34"/>
        <v>770</v>
      </c>
      <c r="G435" s="1104">
        <f t="shared" si="32"/>
        <v>770</v>
      </c>
      <c r="H435" s="1104"/>
      <c r="I435" s="1203"/>
      <c r="J435" s="178">
        <f t="shared" si="33"/>
        <v>770</v>
      </c>
      <c r="K435" s="211"/>
    </row>
    <row r="436" spans="1:11" s="341" customFormat="1" ht="12.75" customHeight="1">
      <c r="A436" s="320">
        <v>437</v>
      </c>
      <c r="B436" s="4" t="s">
        <v>937</v>
      </c>
      <c r="C436" s="110" t="s">
        <v>638</v>
      </c>
      <c r="D436" s="1199">
        <v>4</v>
      </c>
      <c r="E436" s="1106">
        <v>100</v>
      </c>
      <c r="F436" s="114">
        <f t="shared" si="34"/>
        <v>400</v>
      </c>
      <c r="G436" s="1104">
        <f t="shared" si="32"/>
        <v>400</v>
      </c>
      <c r="H436" s="1104"/>
      <c r="I436" s="1203"/>
      <c r="J436" s="178">
        <f t="shared" si="33"/>
        <v>400</v>
      </c>
      <c r="K436" s="211"/>
    </row>
    <row r="437" spans="1:11" s="341" customFormat="1" ht="12.75" customHeight="1">
      <c r="A437" s="320">
        <v>437</v>
      </c>
      <c r="B437" s="4" t="s">
        <v>937</v>
      </c>
      <c r="C437" s="110" t="s">
        <v>38</v>
      </c>
      <c r="D437" s="1192">
        <v>12</v>
      </c>
      <c r="E437" s="1205">
        <v>18</v>
      </c>
      <c r="F437" s="114">
        <f>D437*E437</f>
        <v>216</v>
      </c>
      <c r="G437" s="1104">
        <f t="shared" si="32"/>
        <v>216</v>
      </c>
      <c r="H437" s="1104"/>
      <c r="I437" s="1203"/>
      <c r="J437" s="178">
        <f t="shared" si="33"/>
        <v>216</v>
      </c>
      <c r="K437" s="211"/>
    </row>
    <row r="438" spans="1:11" s="341" customFormat="1" ht="12.75" customHeight="1">
      <c r="A438" s="320">
        <v>437</v>
      </c>
      <c r="B438" s="113" t="s">
        <v>937</v>
      </c>
      <c r="C438" s="258" t="s">
        <v>85</v>
      </c>
      <c r="D438" s="1204">
        <v>3</v>
      </c>
      <c r="E438" s="1205">
        <v>400</v>
      </c>
      <c r="F438" s="114">
        <f>D438*E438</f>
        <v>1200</v>
      </c>
      <c r="G438" s="1104">
        <f t="shared" si="32"/>
        <v>1200</v>
      </c>
      <c r="H438" s="1104"/>
      <c r="I438" s="1189"/>
      <c r="J438" s="178">
        <f t="shared" si="33"/>
        <v>1200</v>
      </c>
      <c r="K438" s="211"/>
    </row>
    <row r="439" spans="1:11" s="341" customFormat="1" ht="12.75" customHeight="1">
      <c r="A439" s="169" t="s">
        <v>1045</v>
      </c>
      <c r="B439" s="113"/>
      <c r="C439" s="258"/>
      <c r="D439" s="1204"/>
      <c r="E439" s="1205"/>
      <c r="F439" s="180">
        <f>SUM(F424:F438)</f>
        <v>19390</v>
      </c>
      <c r="G439" s="180"/>
      <c r="H439" s="180"/>
      <c r="I439" s="1189"/>
      <c r="J439" s="177">
        <f>SUM(J424:J438)</f>
        <v>19390</v>
      </c>
      <c r="K439" s="211"/>
    </row>
    <row r="440" spans="1:11" s="341" customFormat="1" ht="12.75" customHeight="1">
      <c r="A440" s="320">
        <v>450</v>
      </c>
      <c r="B440" s="113" t="s">
        <v>937</v>
      </c>
      <c r="C440" s="258" t="s">
        <v>39</v>
      </c>
      <c r="D440" s="1204">
        <v>5</v>
      </c>
      <c r="E440" s="1205">
        <v>300</v>
      </c>
      <c r="F440" s="114">
        <f>E440*D440</f>
        <v>1500</v>
      </c>
      <c r="G440" s="114">
        <f>F440</f>
        <v>1500</v>
      </c>
      <c r="H440" s="114"/>
      <c r="I440" s="1189"/>
      <c r="J440" s="178">
        <f>SUM(G440:I440)</f>
        <v>1500</v>
      </c>
      <c r="K440" s="211"/>
    </row>
    <row r="441" spans="1:11" s="341" customFormat="1" ht="12.75" customHeight="1" thickBot="1">
      <c r="A441" s="170" t="s">
        <v>40</v>
      </c>
      <c r="B441" s="115"/>
      <c r="C441" s="116"/>
      <c r="D441" s="1206"/>
      <c r="E441" s="1207"/>
      <c r="F441" s="118">
        <f>SUM(F440)</f>
        <v>1500</v>
      </c>
      <c r="G441" s="118"/>
      <c r="H441" s="118"/>
      <c r="I441" s="1208"/>
      <c r="J441" s="179">
        <f>SUM(J440)</f>
        <v>1500</v>
      </c>
      <c r="K441" s="211"/>
    </row>
    <row r="442" spans="1:11" s="341" customFormat="1" ht="19.5" customHeight="1" thickBot="1">
      <c r="A442" s="48"/>
      <c r="B442" s="48"/>
      <c r="C442" s="48"/>
      <c r="D442" s="48"/>
      <c r="E442" s="262"/>
      <c r="F442" s="429"/>
      <c r="G442" s="1182"/>
      <c r="H442" s="1182"/>
      <c r="I442" s="1183"/>
      <c r="J442" s="1183"/>
      <c r="K442" s="211"/>
    </row>
    <row r="443" spans="1:10" s="400" customFormat="1" ht="24.75" customHeight="1" thickBot="1">
      <c r="A443" s="1272" t="s">
        <v>137</v>
      </c>
      <c r="B443" s="1327"/>
      <c r="C443" s="1327"/>
      <c r="D443" s="1327"/>
      <c r="E443" s="1328"/>
      <c r="F443" s="159">
        <f>SUM(F441,F439,F423,F407,F398,F395,F393)</f>
        <v>4890000</v>
      </c>
      <c r="G443" s="159">
        <f>SUM(G392:G441)</f>
        <v>1120000</v>
      </c>
      <c r="H443" s="159">
        <v>0</v>
      </c>
      <c r="I443" s="159">
        <f>SUM(I394:I441)</f>
        <v>3770000</v>
      </c>
      <c r="J443" s="159">
        <f>SUM(J441,J439,J423,J407,J398,J395,J393)</f>
        <v>4890000</v>
      </c>
    </row>
    <row r="444" spans="1:11" s="341" customFormat="1" ht="19.5" customHeight="1" thickBot="1">
      <c r="A444" s="50"/>
      <c r="B444" s="50"/>
      <c r="C444" s="50"/>
      <c r="D444" s="1209"/>
      <c r="E444" s="216"/>
      <c r="F444" s="1209"/>
      <c r="G444" s="1210"/>
      <c r="H444" s="1210"/>
      <c r="I444" s="1211"/>
      <c r="J444" s="1211"/>
      <c r="K444" s="211"/>
    </row>
    <row r="445" spans="1:10" s="400" customFormat="1" ht="24.75" customHeight="1" thickBot="1">
      <c r="A445" s="1269" t="s">
        <v>41</v>
      </c>
      <c r="B445" s="1329"/>
      <c r="C445" s="1329"/>
      <c r="D445" s="1329"/>
      <c r="E445" s="1330"/>
      <c r="F445" s="1212">
        <f>SUM(F443,F389,F312)</f>
        <v>39566631.0027388</v>
      </c>
      <c r="G445" s="1212">
        <f>SUM(G443,G389,G312)</f>
        <v>33996631.0027388</v>
      </c>
      <c r="H445" s="1212">
        <v>0</v>
      </c>
      <c r="I445" s="1212">
        <f>+I312+I389+I443</f>
        <v>5570000</v>
      </c>
      <c r="J445" s="1212">
        <f>SUM(J443,J389,J312)</f>
        <v>39566631.0035388</v>
      </c>
    </row>
    <row r="446" spans="2:11" s="341" customFormat="1" ht="12.75" customHeight="1">
      <c r="B446" s="211"/>
      <c r="D446" s="1213"/>
      <c r="E446" s="213"/>
      <c r="F446" s="1213"/>
      <c r="G446" s="1214"/>
      <c r="H446" s="1214"/>
      <c r="I446" s="1215"/>
      <c r="J446" s="1215"/>
      <c r="K446" s="211"/>
    </row>
    <row r="447" spans="2:11" s="341" customFormat="1" ht="12.75" customHeight="1">
      <c r="B447" s="211"/>
      <c r="D447" s="1213"/>
      <c r="E447" s="213"/>
      <c r="F447" s="1213"/>
      <c r="G447" s="1214"/>
      <c r="H447" s="1214"/>
      <c r="I447" s="1215"/>
      <c r="J447" s="1215"/>
      <c r="K447" s="211"/>
    </row>
    <row r="448" spans="2:11" s="341" customFormat="1" ht="12.75" customHeight="1">
      <c r="B448" s="211"/>
      <c r="D448" s="1213"/>
      <c r="E448" s="213"/>
      <c r="F448" s="1213"/>
      <c r="G448" s="1214"/>
      <c r="H448" s="1214"/>
      <c r="I448" s="1215"/>
      <c r="J448" s="1215"/>
      <c r="K448" s="211"/>
    </row>
    <row r="449" spans="2:11" s="341" customFormat="1" ht="12.75" customHeight="1">
      <c r="B449" s="211"/>
      <c r="D449" s="1213"/>
      <c r="E449" s="213"/>
      <c r="F449" s="1213"/>
      <c r="G449" s="1214"/>
      <c r="H449" s="1214"/>
      <c r="I449" s="1215"/>
      <c r="J449" s="1215"/>
      <c r="K449" s="211"/>
    </row>
    <row r="450" spans="1:11" s="341" customFormat="1" ht="12.75" customHeight="1">
      <c r="A450" s="54"/>
      <c r="B450" s="1220" t="s">
        <v>28</v>
      </c>
      <c r="C450" s="1220" t="s">
        <v>29</v>
      </c>
      <c r="D450" s="1221" t="s">
        <v>30</v>
      </c>
      <c r="E450" s="1222" t="s">
        <v>31</v>
      </c>
      <c r="F450" s="1213"/>
      <c r="G450" s="1214"/>
      <c r="H450" s="1214"/>
      <c r="I450" s="1215"/>
      <c r="J450" s="1215"/>
      <c r="K450" s="211"/>
    </row>
    <row r="451" spans="1:11" s="341" customFormat="1" ht="12.75" customHeight="1">
      <c r="A451" s="1223"/>
      <c r="B451" s="1226" t="s">
        <v>32</v>
      </c>
      <c r="C451" s="1227" t="s">
        <v>33</v>
      </c>
      <c r="D451" s="1228">
        <v>559750</v>
      </c>
      <c r="E451" s="1228">
        <v>80000</v>
      </c>
      <c r="F451" s="1213"/>
      <c r="G451" s="1214"/>
      <c r="H451" s="1214"/>
      <c r="I451" s="1215"/>
      <c r="J451" s="1215"/>
      <c r="K451" s="211"/>
    </row>
    <row r="452" spans="1:11" s="341" customFormat="1" ht="24.75" customHeight="1">
      <c r="A452" s="1248"/>
      <c r="B452" s="1249" t="s">
        <v>13</v>
      </c>
      <c r="C452" s="1227" t="s">
        <v>14</v>
      </c>
      <c r="D452" s="1228">
        <v>1832984</v>
      </c>
      <c r="E452" s="1228">
        <f>+F227+F224+F223+F221+F220+F217+F214+F212+F209+F207+F206+F205+F204+F203+F201+F200+F197+F193+F192+F191+F190+F189+F188+F186+F185+F184+F183+F179+F178+F177+F176+F168+F166+F164+F162+F161+F159+F158+F157+F156+F155+F154+F153+F152+F151+F150+F145+F142+F141+F48</f>
        <v>132785.89</v>
      </c>
      <c r="F452" s="1213"/>
      <c r="G452" s="1214"/>
      <c r="H452" s="1214"/>
      <c r="I452" s="1215"/>
      <c r="J452" s="1215"/>
      <c r="K452" s="211"/>
    </row>
    <row r="453" spans="1:10" ht="12.75" customHeight="1">
      <c r="A453" s="341"/>
      <c r="B453" s="211"/>
      <c r="C453" s="341"/>
      <c r="D453" s="1213"/>
      <c r="E453" s="213"/>
      <c r="F453" s="1213"/>
      <c r="G453" s="1214"/>
      <c r="H453" s="1214"/>
      <c r="I453" s="1215"/>
      <c r="J453" s="1215"/>
    </row>
    <row r="454" spans="1:10" ht="12.75" customHeight="1">
      <c r="A454" s="341"/>
      <c r="B454" s="211"/>
      <c r="C454" s="341"/>
      <c r="D454" s="1213"/>
      <c r="E454" s="213"/>
      <c r="F454" s="1213"/>
      <c r="G454" s="1214"/>
      <c r="H454" s="1214"/>
      <c r="I454" s="1215"/>
      <c r="J454" s="1215"/>
    </row>
    <row r="455" spans="1:10" ht="12.75" customHeight="1">
      <c r="A455" s="341"/>
      <c r="B455" s="211"/>
      <c r="C455" s="341"/>
      <c r="D455" s="1213"/>
      <c r="E455" s="213"/>
      <c r="F455" s="1213"/>
      <c r="G455" s="1214"/>
      <c r="H455" s="1214"/>
      <c r="I455" s="1215"/>
      <c r="J455" s="1215"/>
    </row>
    <row r="456" spans="1:10" ht="12.75" customHeight="1">
      <c r="A456" s="341"/>
      <c r="B456" s="211"/>
      <c r="C456" s="341"/>
      <c r="D456" s="1213"/>
      <c r="E456" s="213"/>
      <c r="F456" s="1213"/>
      <c r="G456" s="1214"/>
      <c r="H456" s="1214"/>
      <c r="I456" s="1215"/>
      <c r="J456" s="1215"/>
    </row>
    <row r="457" spans="1:10" ht="12.75" customHeight="1">
      <c r="A457" s="341"/>
      <c r="B457" s="211"/>
      <c r="C457" s="341"/>
      <c r="D457" s="1213"/>
      <c r="E457" s="213"/>
      <c r="F457" s="1213"/>
      <c r="G457" s="1214"/>
      <c r="H457" s="1214"/>
      <c r="I457" s="1215"/>
      <c r="J457" s="1215"/>
    </row>
    <row r="458" spans="1:10" ht="12.75" customHeight="1">
      <c r="A458" s="341"/>
      <c r="B458" s="211"/>
      <c r="C458" s="341"/>
      <c r="D458" s="1213"/>
      <c r="E458" s="213"/>
      <c r="F458" s="1213"/>
      <c r="G458" s="1214"/>
      <c r="H458" s="1214"/>
      <c r="I458" s="1215"/>
      <c r="J458" s="1215"/>
    </row>
    <row r="459" spans="1:10" ht="12.75" customHeight="1">
      <c r="A459" s="341"/>
      <c r="B459" s="211"/>
      <c r="C459" s="341"/>
      <c r="D459" s="1213"/>
      <c r="E459" s="213"/>
      <c r="F459" s="1213"/>
      <c r="G459" s="1214"/>
      <c r="H459" s="1214"/>
      <c r="I459" s="1215"/>
      <c r="J459" s="1215"/>
    </row>
    <row r="460" spans="1:10" ht="12.75" customHeight="1">
      <c r="A460" s="341"/>
      <c r="B460" s="211"/>
      <c r="C460" s="341"/>
      <c r="D460" s="1213"/>
      <c r="E460" s="213"/>
      <c r="F460" s="1213"/>
      <c r="G460" s="1214"/>
      <c r="H460" s="1214"/>
      <c r="I460" s="1215"/>
      <c r="J460" s="1215"/>
    </row>
    <row r="461" spans="1:10" ht="12.75" customHeight="1">
      <c r="A461" s="341"/>
      <c r="B461" s="211"/>
      <c r="C461" s="341"/>
      <c r="D461" s="1213"/>
      <c r="E461" s="213"/>
      <c r="F461" s="1213"/>
      <c r="G461" s="1214"/>
      <c r="H461" s="1214"/>
      <c r="I461" s="1215"/>
      <c r="J461" s="1215"/>
    </row>
    <row r="462" spans="1:10" ht="12.75" customHeight="1">
      <c r="A462" s="341"/>
      <c r="B462" s="211"/>
      <c r="C462" s="341"/>
      <c r="D462" s="1213"/>
      <c r="E462" s="213"/>
      <c r="F462" s="1213"/>
      <c r="G462" s="1214"/>
      <c r="H462" s="1214"/>
      <c r="I462" s="1215"/>
      <c r="J462" s="1215"/>
    </row>
    <row r="463" spans="1:10" ht="12.75" customHeight="1">
      <c r="A463" s="341"/>
      <c r="B463" s="211"/>
      <c r="C463" s="341"/>
      <c r="D463" s="1213"/>
      <c r="E463" s="213"/>
      <c r="F463" s="1213"/>
      <c r="G463" s="1214"/>
      <c r="H463" s="1214"/>
      <c r="I463" s="1215"/>
      <c r="J463" s="1215"/>
    </row>
    <row r="464" spans="1:10" ht="12.75" customHeight="1">
      <c r="A464" s="341"/>
      <c r="B464" s="211"/>
      <c r="C464" s="341"/>
      <c r="D464" s="1213"/>
      <c r="E464" s="213"/>
      <c r="F464" s="1213"/>
      <c r="G464" s="1214"/>
      <c r="H464" s="1214"/>
      <c r="I464" s="1215"/>
      <c r="J464" s="1215"/>
    </row>
    <row r="465" spans="1:10" ht="12.75" customHeight="1">
      <c r="A465" s="341"/>
      <c r="B465" s="211"/>
      <c r="C465" s="341"/>
      <c r="D465" s="1213"/>
      <c r="E465" s="213"/>
      <c r="F465" s="1213"/>
      <c r="G465" s="1214"/>
      <c r="H465" s="1214"/>
      <c r="I465" s="1215"/>
      <c r="J465" s="1215"/>
    </row>
    <row r="466" spans="1:10" ht="12.75" customHeight="1">
      <c r="A466" s="341"/>
      <c r="B466" s="211"/>
      <c r="C466" s="341"/>
      <c r="D466" s="1213"/>
      <c r="E466" s="213"/>
      <c r="F466" s="1213"/>
      <c r="G466" s="1214"/>
      <c r="H466" s="1214"/>
      <c r="I466" s="1215"/>
      <c r="J466" s="1215"/>
    </row>
    <row r="467" spans="1:10" ht="12.75" customHeight="1">
      <c r="A467" s="341"/>
      <c r="B467" s="211"/>
      <c r="C467" s="341"/>
      <c r="D467" s="1213"/>
      <c r="E467" s="213"/>
      <c r="F467" s="1213"/>
      <c r="G467" s="1214"/>
      <c r="H467" s="1214"/>
      <c r="I467" s="1215"/>
      <c r="J467" s="1215"/>
    </row>
    <row r="468" spans="1:10" ht="12.75" customHeight="1">
      <c r="A468" s="341"/>
      <c r="B468" s="211"/>
      <c r="C468" s="341"/>
      <c r="D468" s="1213"/>
      <c r="E468" s="213"/>
      <c r="F468" s="1213"/>
      <c r="G468" s="1214"/>
      <c r="H468" s="1214"/>
      <c r="I468" s="1215"/>
      <c r="J468" s="1215"/>
    </row>
    <row r="469" spans="1:10" ht="12.75" customHeight="1">
      <c r="A469" s="341"/>
      <c r="B469" s="211"/>
      <c r="C469" s="341"/>
      <c r="D469" s="1213"/>
      <c r="E469" s="213"/>
      <c r="F469" s="1213"/>
      <c r="G469" s="1214"/>
      <c r="H469" s="1214"/>
      <c r="I469" s="1215"/>
      <c r="J469" s="1215"/>
    </row>
  </sheetData>
  <sheetProtection password="CA1F" sheet="1" objects="1" scenarios="1" selectLockedCells="1" selectUnlockedCells="1"/>
  <mergeCells count="13">
    <mergeCell ref="A1:E1"/>
    <mergeCell ref="A2:E2"/>
    <mergeCell ref="A3:F3"/>
    <mergeCell ref="A7:B7"/>
    <mergeCell ref="E7:F7"/>
    <mergeCell ref="A8:B8"/>
    <mergeCell ref="A4:J4"/>
    <mergeCell ref="A5:J5"/>
    <mergeCell ref="E6:F6"/>
    <mergeCell ref="A312:E312"/>
    <mergeCell ref="A389:E389"/>
    <mergeCell ref="A443:E443"/>
    <mergeCell ref="A445:E445"/>
  </mergeCells>
  <printOptions/>
  <pageMargins left="0.1968503937007874" right="0.1968503937007874" top="0.3937007874015748" bottom="0.3937007874015748" header="0" footer="0"/>
  <pageSetup horizontalDpi="600" verticalDpi="600" orientation="landscape" paperSize="5" scale="70" r:id="rId1"/>
  <headerFooter alignWithMargins="0">
    <oddFooter>&amp;CPágina &amp;P de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6"/>
  </sheetPr>
  <dimension ref="A1:U26"/>
  <sheetViews>
    <sheetView tabSelected="1" workbookViewId="0" topLeftCell="A1">
      <selection activeCell="S23" sqref="S23"/>
    </sheetView>
  </sheetViews>
  <sheetFormatPr defaultColWidth="11.421875" defaultRowHeight="12.75"/>
  <cols>
    <col min="1" max="1" width="9.57421875" style="0" customWidth="1"/>
    <col min="2" max="2" width="16.421875" style="0" customWidth="1"/>
    <col min="3" max="3" width="16.28125" style="0" customWidth="1"/>
    <col min="4" max="5" width="14.00390625" style="0" customWidth="1"/>
    <col min="6" max="6" width="16.28125" style="0" customWidth="1"/>
    <col min="7" max="7" width="14.00390625" style="0" customWidth="1"/>
    <col min="8" max="8" width="16.140625" style="0" customWidth="1"/>
    <col min="9" max="9" width="14.28125" style="0" customWidth="1"/>
    <col min="10" max="10" width="16.7109375" style="0" customWidth="1"/>
    <col min="11" max="12" width="16.00390625" style="0" customWidth="1"/>
    <col min="13" max="13" width="14.57421875" style="0" customWidth="1"/>
    <col min="14" max="14" width="16.421875" style="0" customWidth="1"/>
    <col min="15" max="15" width="16.140625" style="0" customWidth="1"/>
    <col min="16" max="16" width="18.140625" style="0" customWidth="1"/>
    <col min="17" max="17" width="16.57421875" style="0" customWidth="1"/>
    <col min="18" max="18" width="17.8515625" style="0" customWidth="1"/>
    <col min="19" max="16384" width="11.421875" style="956" customWidth="1"/>
  </cols>
  <sheetData>
    <row r="1" spans="1:18" ht="43.5" customHeight="1">
      <c r="A1" s="1336" t="s">
        <v>1071</v>
      </c>
      <c r="B1" s="1336"/>
      <c r="C1" s="1336"/>
      <c r="D1" s="1336"/>
      <c r="E1" s="1336"/>
      <c r="F1" s="1336"/>
      <c r="G1" s="1336"/>
      <c r="H1" s="1336"/>
      <c r="I1" s="1336"/>
      <c r="J1" s="1336"/>
      <c r="K1" s="1336"/>
      <c r="L1" s="1336"/>
      <c r="M1" s="1336"/>
      <c r="N1" s="1336"/>
      <c r="O1" s="1336"/>
      <c r="P1" s="1336"/>
      <c r="Q1" s="1336"/>
      <c r="R1" s="1336"/>
    </row>
    <row r="3" spans="1:18" ht="45" customHeight="1">
      <c r="A3" s="980" t="s">
        <v>1068</v>
      </c>
      <c r="B3" s="980" t="s">
        <v>1052</v>
      </c>
      <c r="C3" s="980" t="s">
        <v>1053</v>
      </c>
      <c r="D3" s="980" t="s">
        <v>1054</v>
      </c>
      <c r="E3" s="980" t="s">
        <v>1055</v>
      </c>
      <c r="F3" s="980" t="s">
        <v>1056</v>
      </c>
      <c r="G3" s="980" t="s">
        <v>1057</v>
      </c>
      <c r="H3" s="980" t="s">
        <v>1058</v>
      </c>
      <c r="I3" s="980" t="s">
        <v>1059</v>
      </c>
      <c r="J3" s="980" t="s">
        <v>1060</v>
      </c>
      <c r="K3" s="980" t="s">
        <v>1061</v>
      </c>
      <c r="L3" s="980" t="s">
        <v>1062</v>
      </c>
      <c r="M3" s="980" t="s">
        <v>1063</v>
      </c>
      <c r="N3" s="980" t="s">
        <v>1064</v>
      </c>
      <c r="O3" s="980" t="s">
        <v>1065</v>
      </c>
      <c r="P3" s="980" t="s">
        <v>1069</v>
      </c>
      <c r="Q3" s="980" t="s">
        <v>1070</v>
      </c>
      <c r="R3" s="980" t="s">
        <v>241</v>
      </c>
    </row>
    <row r="4" spans="1:18" ht="17.2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981"/>
      <c r="Q4" s="981"/>
      <c r="R4" s="53"/>
    </row>
    <row r="5" spans="1:21" ht="34.5" customHeight="1">
      <c r="A5" s="970">
        <v>2</v>
      </c>
      <c r="B5" s="971">
        <v>135956.05</v>
      </c>
      <c r="C5" s="971">
        <v>104247.12</v>
      </c>
      <c r="D5" s="971">
        <v>103167</v>
      </c>
      <c r="E5" s="971">
        <v>7666.9</v>
      </c>
      <c r="F5" s="971">
        <v>403374.9</v>
      </c>
      <c r="G5" s="971">
        <v>162510</v>
      </c>
      <c r="H5" s="971">
        <v>68247.21</v>
      </c>
      <c r="I5" s="971">
        <v>178371.9</v>
      </c>
      <c r="J5" s="971">
        <v>77892.6</v>
      </c>
      <c r="K5" s="971">
        <v>131642.2</v>
      </c>
      <c r="L5" s="971">
        <v>271287.36</v>
      </c>
      <c r="M5" s="971">
        <v>41538.7</v>
      </c>
      <c r="N5" s="971">
        <v>149777.64</v>
      </c>
      <c r="O5" s="971">
        <v>101544.48</v>
      </c>
      <c r="P5" s="971">
        <v>769067.94</v>
      </c>
      <c r="Q5" s="975"/>
      <c r="R5" s="972">
        <f>SUM(B5:Q5)</f>
        <v>2706291.9999999995</v>
      </c>
      <c r="S5" s="958"/>
      <c r="T5" s="958"/>
      <c r="U5" s="958"/>
    </row>
    <row r="6" spans="1:18" ht="33.75" customHeight="1">
      <c r="A6" s="970">
        <v>3</v>
      </c>
      <c r="B6" s="973">
        <v>1199298.79</v>
      </c>
      <c r="C6" s="974">
        <v>941237.08</v>
      </c>
      <c r="D6" s="974">
        <v>418920</v>
      </c>
      <c r="E6" s="974">
        <v>454500</v>
      </c>
      <c r="F6" s="974">
        <v>371566</v>
      </c>
      <c r="G6" s="974">
        <v>528949.28</v>
      </c>
      <c r="H6" s="974">
        <v>1114856.99</v>
      </c>
      <c r="I6" s="974">
        <v>571709</v>
      </c>
      <c r="J6" s="974">
        <v>3227000</v>
      </c>
      <c r="K6" s="974">
        <v>1066960</v>
      </c>
      <c r="L6" s="974">
        <v>827284.8</v>
      </c>
      <c r="M6" s="974">
        <v>564069.18</v>
      </c>
      <c r="N6" s="974">
        <v>1988619.69</v>
      </c>
      <c r="O6" s="974">
        <v>2224685.95</v>
      </c>
      <c r="P6" s="975">
        <v>14670682.24</v>
      </c>
      <c r="Q6" s="975">
        <v>1800000</v>
      </c>
      <c r="R6" s="972">
        <f>SUM(B6:Q6)</f>
        <v>31970339</v>
      </c>
    </row>
    <row r="7" spans="1:21" ht="30" customHeight="1">
      <c r="A7" s="970">
        <v>4</v>
      </c>
      <c r="B7" s="973">
        <v>4317</v>
      </c>
      <c r="C7" s="974">
        <v>1950</v>
      </c>
      <c r="D7" s="974">
        <v>3800</v>
      </c>
      <c r="E7" s="974">
        <v>5430</v>
      </c>
      <c r="F7" s="974">
        <v>5779</v>
      </c>
      <c r="G7" s="974">
        <v>4100</v>
      </c>
      <c r="H7" s="974">
        <v>3339</v>
      </c>
      <c r="I7" s="974">
        <v>5852</v>
      </c>
      <c r="J7" s="974">
        <v>3920</v>
      </c>
      <c r="K7" s="974">
        <v>5660</v>
      </c>
      <c r="L7" s="974">
        <v>3960</v>
      </c>
      <c r="M7" s="974">
        <v>4800</v>
      </c>
      <c r="N7" s="974">
        <v>5564</v>
      </c>
      <c r="O7" s="974">
        <v>4632.8</v>
      </c>
      <c r="P7" s="975">
        <v>1056896.2</v>
      </c>
      <c r="Q7" s="975">
        <v>3770000</v>
      </c>
      <c r="R7" s="972">
        <f>SUM(B7:Q7)</f>
        <v>4890000</v>
      </c>
      <c r="U7" s="958"/>
    </row>
    <row r="8" spans="1:18" s="961" customFormat="1" ht="30" customHeight="1" hidden="1">
      <c r="A8" s="959"/>
      <c r="B8" s="960">
        <v>1373624.03</v>
      </c>
      <c r="C8" s="960">
        <v>358064.91</v>
      </c>
      <c r="D8" s="960">
        <v>55637</v>
      </c>
      <c r="E8" s="960">
        <v>725177.275</v>
      </c>
      <c r="F8" s="960">
        <v>1402349.6190399998</v>
      </c>
      <c r="G8" s="960">
        <v>991499.54</v>
      </c>
      <c r="H8" s="960">
        <v>870363.87</v>
      </c>
      <c r="I8" s="960">
        <v>240001.335</v>
      </c>
      <c r="J8" s="960">
        <v>581535</v>
      </c>
      <c r="K8" s="960">
        <v>953353.64</v>
      </c>
      <c r="L8" s="960">
        <v>783650.0452</v>
      </c>
      <c r="M8" s="960">
        <v>561628.33</v>
      </c>
      <c r="N8" s="960">
        <v>403178.8</v>
      </c>
      <c r="O8" s="960">
        <v>644621.64</v>
      </c>
      <c r="P8" s="960"/>
      <c r="Q8" s="960"/>
      <c r="R8" s="957"/>
    </row>
    <row r="9" spans="1:18" s="964" customFormat="1" ht="30" customHeight="1" hidden="1">
      <c r="A9" s="962" t="s">
        <v>1066</v>
      </c>
      <c r="B9" s="963">
        <v>82739.6</v>
      </c>
      <c r="C9" s="963">
        <v>201370</v>
      </c>
      <c r="D9" s="963"/>
      <c r="E9" s="963">
        <v>250000</v>
      </c>
      <c r="F9" s="963">
        <v>375000</v>
      </c>
      <c r="G9" s="963">
        <v>250000</v>
      </c>
      <c r="H9" s="963"/>
      <c r="I9" s="963">
        <v>125000</v>
      </c>
      <c r="J9" s="963"/>
      <c r="K9" s="963">
        <v>347047</v>
      </c>
      <c r="L9" s="963">
        <v>375000</v>
      </c>
      <c r="M9" s="963"/>
      <c r="N9" s="963">
        <v>250000</v>
      </c>
      <c r="O9" s="963">
        <v>125000</v>
      </c>
      <c r="P9" s="963"/>
      <c r="Q9" s="963"/>
      <c r="R9" s="957"/>
    </row>
    <row r="10" spans="1:18" s="961" customFormat="1" ht="30" customHeight="1" hidden="1">
      <c r="A10" s="959"/>
      <c r="B10" s="960">
        <f aca="true" t="shared" si="0" ref="B10:O10">+B9+B8</f>
        <v>1456363.6300000001</v>
      </c>
      <c r="C10" s="960">
        <f t="shared" si="0"/>
        <v>559434.9099999999</v>
      </c>
      <c r="D10" s="960">
        <f t="shared" si="0"/>
        <v>55637</v>
      </c>
      <c r="E10" s="960">
        <f t="shared" si="0"/>
        <v>975177.275</v>
      </c>
      <c r="F10" s="960">
        <f t="shared" si="0"/>
        <v>1777349.6190399998</v>
      </c>
      <c r="G10" s="960">
        <f t="shared" si="0"/>
        <v>1241499.54</v>
      </c>
      <c r="H10" s="960">
        <f t="shared" si="0"/>
        <v>870363.87</v>
      </c>
      <c r="I10" s="960">
        <f t="shared" si="0"/>
        <v>365001.33499999996</v>
      </c>
      <c r="J10" s="960">
        <f t="shared" si="0"/>
        <v>581535</v>
      </c>
      <c r="K10" s="960">
        <f t="shared" si="0"/>
        <v>1300400.6400000001</v>
      </c>
      <c r="L10" s="960">
        <f t="shared" si="0"/>
        <v>1158650.0452</v>
      </c>
      <c r="M10" s="960">
        <f t="shared" si="0"/>
        <v>561628.33</v>
      </c>
      <c r="N10" s="960">
        <f t="shared" si="0"/>
        <v>653178.8</v>
      </c>
      <c r="O10" s="960">
        <f t="shared" si="0"/>
        <v>769621.64</v>
      </c>
      <c r="P10" s="960"/>
      <c r="Q10" s="960"/>
      <c r="R10" s="957"/>
    </row>
    <row r="11" spans="1:18" s="961" customFormat="1" ht="30" customHeight="1" hidden="1" thickBot="1">
      <c r="A11" s="968"/>
      <c r="B11" s="969">
        <f aca="true" t="shared" si="1" ref="B11:O11">+B10-B6</f>
        <v>257064.84000000008</v>
      </c>
      <c r="C11" s="969">
        <f t="shared" si="1"/>
        <v>-381802.17000000004</v>
      </c>
      <c r="D11" s="969">
        <f t="shared" si="1"/>
        <v>-363283</v>
      </c>
      <c r="E11" s="969">
        <f t="shared" si="1"/>
        <v>520677.275</v>
      </c>
      <c r="F11" s="969">
        <f t="shared" si="1"/>
        <v>1405783.6190399998</v>
      </c>
      <c r="G11" s="969">
        <f t="shared" si="1"/>
        <v>712550.26</v>
      </c>
      <c r="H11" s="969">
        <f t="shared" si="1"/>
        <v>-244493.12</v>
      </c>
      <c r="I11" s="969">
        <f t="shared" si="1"/>
        <v>-206707.66500000004</v>
      </c>
      <c r="J11" s="969">
        <f t="shared" si="1"/>
        <v>-2645465</v>
      </c>
      <c r="K11" s="969">
        <f t="shared" si="1"/>
        <v>233440.64000000013</v>
      </c>
      <c r="L11" s="969">
        <f t="shared" si="1"/>
        <v>331365.2452</v>
      </c>
      <c r="M11" s="969">
        <f t="shared" si="1"/>
        <v>-2440.850000000093</v>
      </c>
      <c r="N11" s="969">
        <f t="shared" si="1"/>
        <v>-1335440.89</v>
      </c>
      <c r="O11" s="969">
        <f t="shared" si="1"/>
        <v>-1455064.31</v>
      </c>
      <c r="P11" s="969"/>
      <c r="Q11" s="969"/>
      <c r="R11" s="966"/>
    </row>
    <row r="12" spans="1:18" s="961" customFormat="1" ht="18" customHeight="1">
      <c r="A12" s="978"/>
      <c r="B12" s="979"/>
      <c r="C12" s="979"/>
      <c r="D12" s="979"/>
      <c r="E12" s="979"/>
      <c r="F12" s="979"/>
      <c r="G12" s="979"/>
      <c r="H12" s="979"/>
      <c r="I12" s="979"/>
      <c r="J12" s="979"/>
      <c r="K12" s="979"/>
      <c r="L12" s="979"/>
      <c r="M12" s="979"/>
      <c r="N12" s="979"/>
      <c r="O12" s="979"/>
      <c r="P12" s="979"/>
      <c r="Q12" s="979"/>
      <c r="R12" s="977"/>
    </row>
    <row r="13" spans="1:18" ht="26.25" customHeight="1">
      <c r="A13" s="976" t="s">
        <v>1067</v>
      </c>
      <c r="B13" s="972">
        <f aca="true" t="shared" si="2" ref="B13:Q13">+B7+B6+B5</f>
        <v>1339571.84</v>
      </c>
      <c r="C13" s="972">
        <f t="shared" si="2"/>
        <v>1047434.2</v>
      </c>
      <c r="D13" s="972">
        <f t="shared" si="2"/>
        <v>525887</v>
      </c>
      <c r="E13" s="972">
        <f t="shared" si="2"/>
        <v>467596.9</v>
      </c>
      <c r="F13" s="972">
        <f t="shared" si="2"/>
        <v>780719.9</v>
      </c>
      <c r="G13" s="972">
        <f t="shared" si="2"/>
        <v>695559.28</v>
      </c>
      <c r="H13" s="972">
        <f t="shared" si="2"/>
        <v>1186443.2</v>
      </c>
      <c r="I13" s="972">
        <f t="shared" si="2"/>
        <v>755932.9</v>
      </c>
      <c r="J13" s="972">
        <f t="shared" si="2"/>
        <v>3308812.6</v>
      </c>
      <c r="K13" s="972">
        <f t="shared" si="2"/>
        <v>1204262.2</v>
      </c>
      <c r="L13" s="972">
        <f t="shared" si="2"/>
        <v>1102532.1600000001</v>
      </c>
      <c r="M13" s="972">
        <f t="shared" si="2"/>
        <v>610407.88</v>
      </c>
      <c r="N13" s="972">
        <f t="shared" si="2"/>
        <v>2143961.33</v>
      </c>
      <c r="O13" s="972">
        <f t="shared" si="2"/>
        <v>2330863.23</v>
      </c>
      <c r="P13" s="972">
        <f>+P7+P6+P5</f>
        <v>16496646.379999999</v>
      </c>
      <c r="Q13" s="972">
        <f t="shared" si="2"/>
        <v>5570000</v>
      </c>
      <c r="R13" s="972">
        <f>SUM(R5:R7)</f>
        <v>39566631</v>
      </c>
    </row>
    <row r="15" ht="12.75">
      <c r="R15" s="965"/>
    </row>
    <row r="16" spans="2:18" ht="12.75" hidden="1">
      <c r="B16">
        <v>2060280</v>
      </c>
      <c r="C16">
        <v>768212</v>
      </c>
      <c r="D16">
        <v>100330</v>
      </c>
      <c r="E16">
        <v>1484181</v>
      </c>
      <c r="F16">
        <v>2360673</v>
      </c>
      <c r="G16">
        <v>1759397</v>
      </c>
      <c r="H16">
        <v>1124453</v>
      </c>
      <c r="I16">
        <v>439549</v>
      </c>
      <c r="J16">
        <v>1056714</v>
      </c>
      <c r="K16">
        <v>1622142</v>
      </c>
      <c r="L16">
        <v>1681782</v>
      </c>
      <c r="M16">
        <v>723291</v>
      </c>
      <c r="N16">
        <v>867725</v>
      </c>
      <c r="O16">
        <v>1120746</v>
      </c>
      <c r="Q16">
        <v>8662573</v>
      </c>
      <c r="R16">
        <v>25832048</v>
      </c>
    </row>
    <row r="17" spans="2:18" ht="12.75" hidden="1">
      <c r="B17" s="965">
        <f aca="true" t="shared" si="3" ref="B17:Q17">+B13-B16</f>
        <v>-720708.1599999999</v>
      </c>
      <c r="C17" s="965">
        <f t="shared" si="3"/>
        <v>279222.19999999995</v>
      </c>
      <c r="D17" s="965">
        <f t="shared" si="3"/>
        <v>425557</v>
      </c>
      <c r="E17" s="965">
        <f t="shared" si="3"/>
        <v>-1016584.1</v>
      </c>
      <c r="F17" s="965">
        <f t="shared" si="3"/>
        <v>-1579953.1</v>
      </c>
      <c r="G17" s="965">
        <f t="shared" si="3"/>
        <v>-1063837.72</v>
      </c>
      <c r="H17" s="965">
        <f t="shared" si="3"/>
        <v>61990.19999999995</v>
      </c>
      <c r="I17" s="965">
        <f t="shared" si="3"/>
        <v>316383.9</v>
      </c>
      <c r="J17" s="965">
        <f t="shared" si="3"/>
        <v>2252098.6</v>
      </c>
      <c r="K17" s="965">
        <f t="shared" si="3"/>
        <v>-417879.80000000005</v>
      </c>
      <c r="L17" s="965">
        <f t="shared" si="3"/>
        <v>-579249.8399999999</v>
      </c>
      <c r="M17" s="965">
        <f t="shared" si="3"/>
        <v>-112883.12</v>
      </c>
      <c r="N17" s="965">
        <f t="shared" si="3"/>
        <v>1276236.33</v>
      </c>
      <c r="O17" s="965">
        <f t="shared" si="3"/>
        <v>1210117.23</v>
      </c>
      <c r="P17" s="965"/>
      <c r="Q17" s="965">
        <f t="shared" si="3"/>
        <v>-3092573</v>
      </c>
      <c r="R17" s="965">
        <f>SUM(B17:Q17)</f>
        <v>-2762063.3799999994</v>
      </c>
    </row>
    <row r="18" spans="2:18" ht="12.75" hidden="1">
      <c r="B18" s="965">
        <f aca="true" t="shared" si="4" ref="B18:O18">+B6-B8</f>
        <v>-174325.24</v>
      </c>
      <c r="C18" s="965">
        <f t="shared" si="4"/>
        <v>583172.1699999999</v>
      </c>
      <c r="D18" s="965">
        <f t="shared" si="4"/>
        <v>363283</v>
      </c>
      <c r="E18" s="965">
        <f t="shared" si="4"/>
        <v>-270677.275</v>
      </c>
      <c r="F18" s="965">
        <f t="shared" si="4"/>
        <v>-1030783.6190399998</v>
      </c>
      <c r="G18" s="965">
        <f t="shared" si="4"/>
        <v>-462550.26</v>
      </c>
      <c r="H18" s="965">
        <f t="shared" si="4"/>
        <v>244493.12</v>
      </c>
      <c r="I18" s="965">
        <f t="shared" si="4"/>
        <v>331707.66500000004</v>
      </c>
      <c r="J18" s="965">
        <f t="shared" si="4"/>
        <v>2645465</v>
      </c>
      <c r="K18" s="965">
        <f t="shared" si="4"/>
        <v>113606.35999999999</v>
      </c>
      <c r="L18" s="965">
        <f t="shared" si="4"/>
        <v>43634.754799999995</v>
      </c>
      <c r="M18" s="965">
        <f t="shared" si="4"/>
        <v>2440.850000000093</v>
      </c>
      <c r="N18" s="965">
        <f t="shared" si="4"/>
        <v>1585440.89</v>
      </c>
      <c r="O18" s="965">
        <f t="shared" si="4"/>
        <v>1580064.31</v>
      </c>
      <c r="P18" s="965"/>
      <c r="Q18" s="965"/>
      <c r="R18" s="965"/>
    </row>
    <row r="19" spans="17:18" ht="12.75">
      <c r="Q19" s="965"/>
      <c r="R19" s="967"/>
    </row>
    <row r="20" ht="12.75">
      <c r="R20" s="965"/>
    </row>
    <row r="21" spans="17:18" ht="12.75">
      <c r="Q21" s="965"/>
      <c r="R21" s="967"/>
    </row>
    <row r="22" ht="12.75">
      <c r="Q22" s="965"/>
    </row>
    <row r="23" spans="16:18" ht="12.75">
      <c r="P23" s="967"/>
      <c r="R23" s="967"/>
    </row>
    <row r="24" ht="12.75">
      <c r="P24" s="967"/>
    </row>
    <row r="25" ht="12.75">
      <c r="P25" s="967"/>
    </row>
    <row r="26" ht="12.75">
      <c r="P26" s="967"/>
    </row>
  </sheetData>
  <sheetProtection password="CA1F" sheet="1" objects="1" scenarios="1" selectLockedCells="1" selectUnlockedCells="1"/>
  <mergeCells count="1">
    <mergeCell ref="A1:R1"/>
  </mergeCells>
  <printOptions horizontalCentered="1"/>
  <pageMargins left="0.1968503937007874" right="0.1968503937007874" top="0.984251968503937" bottom="0.984251968503937" header="0" footer="0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2"/>
  <sheetViews>
    <sheetView workbookViewId="0" topLeftCell="C16">
      <selection activeCell="C17" sqref="C17"/>
    </sheetView>
  </sheetViews>
  <sheetFormatPr defaultColWidth="11.421875" defaultRowHeight="12.75"/>
  <cols>
    <col min="1" max="1" width="13.8515625" style="6" customWidth="1"/>
    <col min="2" max="2" width="12.8515625" style="7" customWidth="1"/>
    <col min="3" max="3" width="57.57421875" style="6" customWidth="1"/>
    <col min="4" max="4" width="15.7109375" style="6" customWidth="1"/>
    <col min="5" max="5" width="15.421875" style="8" customWidth="1"/>
    <col min="6" max="6" width="6.421875" style="9" hidden="1" customWidth="1"/>
    <col min="7" max="7" width="24.140625" style="8" customWidth="1"/>
    <col min="8" max="8" width="24.7109375" style="348" customWidth="1"/>
    <col min="9" max="9" width="26.7109375" style="348" customWidth="1"/>
    <col min="10" max="10" width="27.00390625" style="157" customWidth="1"/>
    <col min="11" max="11" width="30.140625" style="355" customWidth="1"/>
    <col min="12" max="12" width="14.421875" style="134" bestFit="1" customWidth="1"/>
    <col min="13" max="14" width="13.28125" style="6" bestFit="1" customWidth="1"/>
    <col min="15" max="16384" width="11.421875" style="6" customWidth="1"/>
  </cols>
  <sheetData>
    <row r="1" spans="1:11" s="2" customFormat="1" ht="12.75" customHeight="1">
      <c r="A1" s="1281" t="s">
        <v>980</v>
      </c>
      <c r="B1" s="1282"/>
      <c r="C1" s="1282"/>
      <c r="D1" s="489"/>
      <c r="E1" s="356"/>
      <c r="F1" s="99"/>
      <c r="G1" s="100"/>
      <c r="H1" s="344"/>
      <c r="I1" s="344"/>
      <c r="J1" s="103"/>
      <c r="K1" s="351"/>
    </row>
    <row r="2" spans="1:11" s="2" customFormat="1" ht="12.75" customHeight="1">
      <c r="A2" s="1283" t="s">
        <v>981</v>
      </c>
      <c r="B2" s="1284"/>
      <c r="C2" s="1284"/>
      <c r="D2" s="487"/>
      <c r="E2" s="356"/>
      <c r="F2" s="3"/>
      <c r="G2" s="12"/>
      <c r="H2" s="345"/>
      <c r="I2" s="345"/>
      <c r="J2" s="98"/>
      <c r="K2" s="352"/>
    </row>
    <row r="3" spans="1:11" s="2" customFormat="1" ht="12.75" customHeight="1" thickBot="1">
      <c r="A3" s="1285" t="s">
        <v>982</v>
      </c>
      <c r="B3" s="1286"/>
      <c r="C3" s="1286"/>
      <c r="D3" s="11"/>
      <c r="E3" s="357"/>
      <c r="F3" s="1288"/>
      <c r="G3" s="1288"/>
      <c r="H3" s="345"/>
      <c r="I3" s="345"/>
      <c r="J3" s="98"/>
      <c r="K3" s="352"/>
    </row>
    <row r="4" spans="1:11" s="20" customFormat="1" ht="28.5" customHeight="1" thickBot="1">
      <c r="A4" s="1274" t="s">
        <v>133</v>
      </c>
      <c r="B4" s="1275"/>
      <c r="C4" s="1275"/>
      <c r="D4" s="1275"/>
      <c r="E4" s="1275"/>
      <c r="F4" s="1275"/>
      <c r="G4" s="1275"/>
      <c r="H4" s="1275"/>
      <c r="I4" s="1275"/>
      <c r="J4" s="1275"/>
      <c r="K4" s="1276"/>
    </row>
    <row r="5" spans="1:11" s="20" customFormat="1" ht="24.75" customHeight="1">
      <c r="A5" s="1277" t="s">
        <v>971</v>
      </c>
      <c r="B5" s="1278"/>
      <c r="C5" s="1278"/>
      <c r="D5" s="1278"/>
      <c r="E5" s="1278"/>
      <c r="F5" s="1278"/>
      <c r="G5" s="1278"/>
      <c r="H5" s="1278"/>
      <c r="I5" s="1278"/>
      <c r="J5" s="1278"/>
      <c r="K5" s="1278"/>
    </row>
    <row r="6" spans="1:11" s="2" customFormat="1" ht="12.75" customHeight="1">
      <c r="A6" s="18" t="s">
        <v>933</v>
      </c>
      <c r="B6" s="11"/>
      <c r="C6" s="10"/>
      <c r="D6" s="10"/>
      <c r="E6" s="19"/>
      <c r="F6" s="1279"/>
      <c r="G6" s="1279"/>
      <c r="H6" s="345"/>
      <c r="I6" s="345"/>
      <c r="J6" s="1291" t="s">
        <v>134</v>
      </c>
      <c r="K6" s="1291"/>
    </row>
    <row r="7" spans="1:11" s="2" customFormat="1" ht="12.75" customHeight="1">
      <c r="A7" s="1265" t="s">
        <v>934</v>
      </c>
      <c r="B7" s="1266"/>
      <c r="C7" s="10"/>
      <c r="D7" s="10"/>
      <c r="E7" s="19"/>
      <c r="F7" s="1267"/>
      <c r="G7" s="1267"/>
      <c r="H7" s="345"/>
      <c r="I7" s="345"/>
      <c r="J7" s="1287" t="s">
        <v>970</v>
      </c>
      <c r="K7" s="1287"/>
    </row>
    <row r="8" spans="1:11" s="2" customFormat="1" ht="12.75" customHeight="1">
      <c r="A8" s="1289" t="s">
        <v>102</v>
      </c>
      <c r="B8" s="1290"/>
      <c r="C8" s="10"/>
      <c r="D8" s="10"/>
      <c r="E8" s="19"/>
      <c r="F8" s="3"/>
      <c r="G8" s="12"/>
      <c r="H8" s="345"/>
      <c r="I8" s="345"/>
      <c r="J8" s="98"/>
      <c r="K8" s="352"/>
    </row>
    <row r="9" spans="1:11" s="2" customFormat="1" ht="12.75" customHeight="1">
      <c r="A9" s="1265" t="s">
        <v>103</v>
      </c>
      <c r="B9" s="1266"/>
      <c r="C9" s="1266"/>
      <c r="D9" s="1266"/>
      <c r="E9" s="1266"/>
      <c r="F9" s="3"/>
      <c r="G9" s="12"/>
      <c r="H9" s="345"/>
      <c r="I9" s="345"/>
      <c r="J9" s="98"/>
      <c r="K9" s="352"/>
    </row>
    <row r="10" spans="1:11" s="2" customFormat="1" ht="12.75" customHeight="1" thickBot="1">
      <c r="A10" s="95"/>
      <c r="B10" s="95"/>
      <c r="C10" s="95"/>
      <c r="D10" s="95"/>
      <c r="E10" s="358"/>
      <c r="F10" s="3"/>
      <c r="G10" s="12"/>
      <c r="H10" s="345"/>
      <c r="I10" s="345"/>
      <c r="J10" s="85"/>
      <c r="K10" s="353"/>
    </row>
    <row r="11" spans="1:11" s="2" customFormat="1" ht="42.75" customHeight="1" thickBot="1">
      <c r="A11" s="166" t="s">
        <v>145</v>
      </c>
      <c r="B11" s="166" t="s">
        <v>146</v>
      </c>
      <c r="C11" s="165" t="s">
        <v>936</v>
      </c>
      <c r="D11" s="161" t="s">
        <v>138</v>
      </c>
      <c r="E11" s="162" t="s">
        <v>139</v>
      </c>
      <c r="F11" s="162" t="s">
        <v>139</v>
      </c>
      <c r="G11" s="161" t="s">
        <v>140</v>
      </c>
      <c r="H11" s="163" t="s">
        <v>141</v>
      </c>
      <c r="I11" s="163" t="s">
        <v>142</v>
      </c>
      <c r="J11" s="163" t="s">
        <v>143</v>
      </c>
      <c r="K11" s="163" t="s">
        <v>144</v>
      </c>
    </row>
    <row r="12" spans="1:12" s="2" customFormat="1" ht="36" customHeight="1" thickBot="1">
      <c r="A12" s="384" t="s">
        <v>90</v>
      </c>
      <c r="B12" s="122"/>
      <c r="C12" s="122"/>
      <c r="D12" s="122"/>
      <c r="E12" s="19"/>
      <c r="F12" s="236"/>
      <c r="G12" s="19"/>
      <c r="H12" s="123"/>
      <c r="I12" s="123"/>
      <c r="J12" s="123"/>
      <c r="K12" s="123"/>
      <c r="L12" s="1"/>
    </row>
    <row r="13" spans="1:11" s="27" customFormat="1" ht="12.75" customHeight="1">
      <c r="A13" s="125">
        <v>211</v>
      </c>
      <c r="B13" s="121" t="s">
        <v>961</v>
      </c>
      <c r="C13" s="124" t="s">
        <v>972</v>
      </c>
      <c r="D13" s="462">
        <v>10</v>
      </c>
      <c r="E13" s="503">
        <v>20</v>
      </c>
      <c r="F13" s="503">
        <v>10</v>
      </c>
      <c r="G13" s="136">
        <f aca="true" t="shared" si="0" ref="G13:G19">+E13*F13</f>
        <v>200</v>
      </c>
      <c r="H13" s="503">
        <f>G13</f>
        <v>200</v>
      </c>
      <c r="I13" s="503"/>
      <c r="J13" s="450"/>
      <c r="K13" s="504">
        <v>200</v>
      </c>
    </row>
    <row r="14" spans="1:11" s="27" customFormat="1" ht="12.75" customHeight="1">
      <c r="A14" s="31">
        <v>211</v>
      </c>
      <c r="B14" s="29" t="s">
        <v>960</v>
      </c>
      <c r="C14" s="119" t="s">
        <v>974</v>
      </c>
      <c r="D14" s="441">
        <v>10</v>
      </c>
      <c r="E14" s="237">
        <v>1.6</v>
      </c>
      <c r="F14" s="237">
        <v>10</v>
      </c>
      <c r="G14" s="81">
        <f t="shared" si="0"/>
        <v>16</v>
      </c>
      <c r="H14" s="224">
        <f aca="true" t="shared" si="1" ref="H14:H53">G14</f>
        <v>16</v>
      </c>
      <c r="I14" s="224"/>
      <c r="J14" s="452"/>
      <c r="K14" s="505">
        <v>16</v>
      </c>
    </row>
    <row r="15" spans="1:11" s="27" customFormat="1" ht="12.75" customHeight="1">
      <c r="A15" s="31">
        <v>211</v>
      </c>
      <c r="B15" s="29" t="s">
        <v>960</v>
      </c>
      <c r="C15" s="119" t="s">
        <v>973</v>
      </c>
      <c r="D15" s="441">
        <v>5</v>
      </c>
      <c r="E15" s="237">
        <v>3</v>
      </c>
      <c r="F15" s="237">
        <v>5</v>
      </c>
      <c r="G15" s="81">
        <f t="shared" si="0"/>
        <v>15</v>
      </c>
      <c r="H15" s="224">
        <f t="shared" si="1"/>
        <v>15</v>
      </c>
      <c r="I15" s="224"/>
      <c r="J15" s="452"/>
      <c r="K15" s="505">
        <v>15</v>
      </c>
    </row>
    <row r="16" spans="1:11" s="27" customFormat="1" ht="12.75" customHeight="1">
      <c r="A16" s="31">
        <v>211</v>
      </c>
      <c r="B16" s="29" t="s">
        <v>960</v>
      </c>
      <c r="C16" s="119" t="s">
        <v>975</v>
      </c>
      <c r="D16" s="441">
        <v>10</v>
      </c>
      <c r="E16" s="237">
        <v>4</v>
      </c>
      <c r="F16" s="237">
        <v>10</v>
      </c>
      <c r="G16" s="81">
        <f t="shared" si="0"/>
        <v>40</v>
      </c>
      <c r="H16" s="224">
        <f t="shared" si="1"/>
        <v>40</v>
      </c>
      <c r="I16" s="224"/>
      <c r="J16" s="452"/>
      <c r="K16" s="505">
        <v>40</v>
      </c>
    </row>
    <row r="17" spans="1:11" s="27" customFormat="1" ht="12.75" customHeight="1">
      <c r="A17" s="31">
        <v>211</v>
      </c>
      <c r="B17" s="29" t="s">
        <v>960</v>
      </c>
      <c r="C17" s="119" t="s">
        <v>976</v>
      </c>
      <c r="D17" s="441">
        <v>10</v>
      </c>
      <c r="E17" s="237">
        <v>4</v>
      </c>
      <c r="F17" s="237">
        <v>10</v>
      </c>
      <c r="G17" s="81">
        <f t="shared" si="0"/>
        <v>40</v>
      </c>
      <c r="H17" s="224">
        <f t="shared" si="1"/>
        <v>40</v>
      </c>
      <c r="I17" s="224"/>
      <c r="J17" s="452"/>
      <c r="K17" s="505">
        <v>40</v>
      </c>
    </row>
    <row r="18" spans="1:11" s="27" customFormat="1" ht="12.75" customHeight="1">
      <c r="A18" s="31">
        <v>211</v>
      </c>
      <c r="B18" s="29" t="s">
        <v>961</v>
      </c>
      <c r="C18" s="128" t="s">
        <v>106</v>
      </c>
      <c r="D18" s="441">
        <v>10</v>
      </c>
      <c r="E18" s="237">
        <v>5</v>
      </c>
      <c r="F18" s="237">
        <v>10</v>
      </c>
      <c r="G18" s="81">
        <f t="shared" si="0"/>
        <v>50</v>
      </c>
      <c r="H18" s="224">
        <f t="shared" si="1"/>
        <v>50</v>
      </c>
      <c r="I18" s="224"/>
      <c r="J18" s="452"/>
      <c r="K18" s="505">
        <v>50</v>
      </c>
    </row>
    <row r="19" spans="1:11" s="27" customFormat="1" ht="12.75" customHeight="1">
      <c r="A19" s="31">
        <v>211</v>
      </c>
      <c r="B19" s="29" t="s">
        <v>109</v>
      </c>
      <c r="C19" s="128" t="s">
        <v>108</v>
      </c>
      <c r="D19" s="441">
        <v>100</v>
      </c>
      <c r="E19" s="237">
        <v>7</v>
      </c>
      <c r="F19" s="237">
        <v>100</v>
      </c>
      <c r="G19" s="81">
        <f t="shared" si="0"/>
        <v>700</v>
      </c>
      <c r="H19" s="224">
        <f t="shared" si="1"/>
        <v>700</v>
      </c>
      <c r="I19" s="224"/>
      <c r="J19" s="452"/>
      <c r="K19" s="505">
        <v>700</v>
      </c>
    </row>
    <row r="20" spans="1:12" s="27" customFormat="1" ht="12.75" customHeight="1">
      <c r="A20" s="33" t="s">
        <v>955</v>
      </c>
      <c r="B20" s="34"/>
      <c r="C20" s="58"/>
      <c r="D20" s="439"/>
      <c r="E20" s="453"/>
      <c r="F20" s="453"/>
      <c r="G20" s="68">
        <f>SUM(G13:G19)</f>
        <v>1061</v>
      </c>
      <c r="H20" s="224"/>
      <c r="I20" s="224"/>
      <c r="J20" s="452"/>
      <c r="K20" s="508">
        <v>1061</v>
      </c>
      <c r="L20" s="129"/>
    </row>
    <row r="21" spans="1:11" s="27" customFormat="1" ht="12.75" customHeight="1">
      <c r="A21" s="36">
        <v>231</v>
      </c>
      <c r="B21" s="37" t="s">
        <v>953</v>
      </c>
      <c r="C21" s="60" t="s">
        <v>1043</v>
      </c>
      <c r="D21" s="66">
        <v>150</v>
      </c>
      <c r="E21" s="224">
        <v>15</v>
      </c>
      <c r="F21" s="224">
        <v>150</v>
      </c>
      <c r="G21" s="81">
        <f aca="true" t="shared" si="2" ref="G21:G27">+E21*F21</f>
        <v>2250</v>
      </c>
      <c r="H21" s="224">
        <f t="shared" si="1"/>
        <v>2250</v>
      </c>
      <c r="I21" s="224"/>
      <c r="J21" s="452"/>
      <c r="K21" s="505">
        <v>2250</v>
      </c>
    </row>
    <row r="22" spans="1:11" s="27" customFormat="1" ht="12.75" customHeight="1">
      <c r="A22" s="28">
        <v>231</v>
      </c>
      <c r="B22" s="30" t="s">
        <v>953</v>
      </c>
      <c r="C22" s="60" t="s">
        <v>1044</v>
      </c>
      <c r="D22" s="66">
        <v>20</v>
      </c>
      <c r="E22" s="224">
        <v>18</v>
      </c>
      <c r="F22" s="224">
        <v>20</v>
      </c>
      <c r="G22" s="81">
        <f t="shared" si="2"/>
        <v>360</v>
      </c>
      <c r="H22" s="224">
        <f t="shared" si="1"/>
        <v>360</v>
      </c>
      <c r="I22" s="224"/>
      <c r="J22" s="452"/>
      <c r="K22" s="505">
        <v>360</v>
      </c>
    </row>
    <row r="23" spans="1:11" s="27" customFormat="1" ht="12.75" customHeight="1">
      <c r="A23" s="35">
        <v>231</v>
      </c>
      <c r="B23" s="29" t="s">
        <v>937</v>
      </c>
      <c r="C23" s="60" t="s">
        <v>938</v>
      </c>
      <c r="D23" s="66">
        <v>50</v>
      </c>
      <c r="E23" s="224">
        <v>5</v>
      </c>
      <c r="F23" s="224">
        <v>50</v>
      </c>
      <c r="G23" s="81">
        <f t="shared" si="2"/>
        <v>250</v>
      </c>
      <c r="H23" s="224">
        <f t="shared" si="1"/>
        <v>250</v>
      </c>
      <c r="I23" s="224"/>
      <c r="J23" s="452"/>
      <c r="K23" s="505">
        <v>250</v>
      </c>
    </row>
    <row r="24" spans="1:11" s="27" customFormat="1" ht="12.75" customHeight="1">
      <c r="A24" s="28">
        <v>231</v>
      </c>
      <c r="B24" s="29" t="s">
        <v>960</v>
      </c>
      <c r="C24" s="271" t="s">
        <v>111</v>
      </c>
      <c r="D24" s="66">
        <v>10</v>
      </c>
      <c r="E24" s="22">
        <v>25</v>
      </c>
      <c r="F24" s="224">
        <v>10</v>
      </c>
      <c r="G24" s="81">
        <f t="shared" si="2"/>
        <v>250</v>
      </c>
      <c r="H24" s="224">
        <f t="shared" si="1"/>
        <v>250</v>
      </c>
      <c r="I24" s="224"/>
      <c r="J24" s="452"/>
      <c r="K24" s="505">
        <v>250</v>
      </c>
    </row>
    <row r="25" spans="1:11" s="27" customFormat="1" ht="12.75" customHeight="1">
      <c r="A25" s="28">
        <v>231</v>
      </c>
      <c r="B25" s="29" t="s">
        <v>960</v>
      </c>
      <c r="C25" s="271" t="s">
        <v>112</v>
      </c>
      <c r="D25" s="66">
        <v>10</v>
      </c>
      <c r="E25" s="22">
        <v>37</v>
      </c>
      <c r="F25" s="224">
        <v>10</v>
      </c>
      <c r="G25" s="81">
        <f t="shared" si="2"/>
        <v>370</v>
      </c>
      <c r="H25" s="224">
        <f t="shared" si="1"/>
        <v>370</v>
      </c>
      <c r="I25" s="224"/>
      <c r="J25" s="452"/>
      <c r="K25" s="505">
        <v>370</v>
      </c>
    </row>
    <row r="26" spans="1:11" s="27" customFormat="1" ht="12.75" customHeight="1">
      <c r="A26" s="28">
        <v>231</v>
      </c>
      <c r="B26" s="29" t="s">
        <v>960</v>
      </c>
      <c r="C26" s="110" t="s">
        <v>113</v>
      </c>
      <c r="D26" s="66">
        <v>20</v>
      </c>
      <c r="E26" s="22">
        <v>20</v>
      </c>
      <c r="F26" s="224">
        <v>20</v>
      </c>
      <c r="G26" s="81">
        <f t="shared" si="2"/>
        <v>400</v>
      </c>
      <c r="H26" s="224">
        <f t="shared" si="1"/>
        <v>400</v>
      </c>
      <c r="I26" s="224"/>
      <c r="J26" s="452"/>
      <c r="K26" s="505">
        <v>400</v>
      </c>
    </row>
    <row r="27" spans="1:11" s="27" customFormat="1" ht="12.75" customHeight="1">
      <c r="A27" s="28">
        <v>231</v>
      </c>
      <c r="B27" s="29" t="s">
        <v>960</v>
      </c>
      <c r="C27" s="110" t="s">
        <v>114</v>
      </c>
      <c r="D27" s="66">
        <v>20</v>
      </c>
      <c r="E27" s="22">
        <v>17</v>
      </c>
      <c r="F27" s="224">
        <v>20</v>
      </c>
      <c r="G27" s="81">
        <f t="shared" si="2"/>
        <v>340</v>
      </c>
      <c r="H27" s="224">
        <f t="shared" si="1"/>
        <v>340</v>
      </c>
      <c r="I27" s="224"/>
      <c r="J27" s="452"/>
      <c r="K27" s="505">
        <v>340</v>
      </c>
    </row>
    <row r="28" spans="1:12" s="41" customFormat="1" ht="12.75" customHeight="1">
      <c r="A28" s="38" t="s">
        <v>956</v>
      </c>
      <c r="B28" s="39"/>
      <c r="C28" s="61"/>
      <c r="D28" s="69"/>
      <c r="E28" s="454"/>
      <c r="F28" s="454"/>
      <c r="G28" s="68">
        <f>SUM(G21:G27)</f>
        <v>4220</v>
      </c>
      <c r="H28" s="224"/>
      <c r="I28" s="224"/>
      <c r="J28" s="452"/>
      <c r="K28" s="508">
        <v>4220</v>
      </c>
      <c r="L28" s="138"/>
    </row>
    <row r="29" spans="1:11" s="27" customFormat="1" ht="12.75" customHeight="1">
      <c r="A29" s="35">
        <v>292</v>
      </c>
      <c r="B29" s="37" t="s">
        <v>937</v>
      </c>
      <c r="C29" s="21" t="s">
        <v>983</v>
      </c>
      <c r="D29" s="247">
        <v>10</v>
      </c>
      <c r="E29" s="22">
        <v>8</v>
      </c>
      <c r="F29" s="22">
        <v>10</v>
      </c>
      <c r="G29" s="81">
        <f aca="true" t="shared" si="3" ref="G29:G53">+E29*F29</f>
        <v>80</v>
      </c>
      <c r="H29" s="224">
        <f t="shared" si="1"/>
        <v>80</v>
      </c>
      <c r="I29" s="224"/>
      <c r="J29" s="452"/>
      <c r="K29" s="505">
        <v>80</v>
      </c>
    </row>
    <row r="30" spans="1:11" s="27" customFormat="1" ht="27.75" customHeight="1">
      <c r="A30" s="35">
        <v>292</v>
      </c>
      <c r="B30" s="37" t="s">
        <v>937</v>
      </c>
      <c r="C30" s="21" t="s">
        <v>1049</v>
      </c>
      <c r="D30" s="247">
        <v>75</v>
      </c>
      <c r="E30" s="22">
        <v>10</v>
      </c>
      <c r="F30" s="22">
        <v>75</v>
      </c>
      <c r="G30" s="81">
        <f t="shared" si="3"/>
        <v>750</v>
      </c>
      <c r="H30" s="224">
        <f t="shared" si="1"/>
        <v>750</v>
      </c>
      <c r="I30" s="224"/>
      <c r="J30" s="452"/>
      <c r="K30" s="505">
        <v>750</v>
      </c>
    </row>
    <row r="31" spans="1:11" s="27" customFormat="1" ht="12.75" customHeight="1">
      <c r="A31" s="35">
        <v>292</v>
      </c>
      <c r="B31" s="29" t="s">
        <v>960</v>
      </c>
      <c r="C31" s="21" t="s">
        <v>1050</v>
      </c>
      <c r="D31" s="247">
        <v>5</v>
      </c>
      <c r="E31" s="22">
        <v>35</v>
      </c>
      <c r="F31" s="22">
        <v>5</v>
      </c>
      <c r="G31" s="81">
        <f t="shared" si="3"/>
        <v>175</v>
      </c>
      <c r="H31" s="224">
        <f t="shared" si="1"/>
        <v>175</v>
      </c>
      <c r="I31" s="224"/>
      <c r="J31" s="452"/>
      <c r="K31" s="505">
        <v>175</v>
      </c>
    </row>
    <row r="32" spans="1:11" s="27" customFormat="1" ht="12.75" customHeight="1">
      <c r="A32" s="35">
        <v>292</v>
      </c>
      <c r="B32" s="29" t="s">
        <v>960</v>
      </c>
      <c r="C32" s="21" t="s">
        <v>1051</v>
      </c>
      <c r="D32" s="247">
        <v>5</v>
      </c>
      <c r="E32" s="22">
        <v>37</v>
      </c>
      <c r="F32" s="22">
        <v>5</v>
      </c>
      <c r="G32" s="81">
        <f t="shared" si="3"/>
        <v>185</v>
      </c>
      <c r="H32" s="224">
        <f t="shared" si="1"/>
        <v>185</v>
      </c>
      <c r="I32" s="224"/>
      <c r="J32" s="452"/>
      <c r="K32" s="505">
        <v>185</v>
      </c>
    </row>
    <row r="33" spans="1:11" s="27" customFormat="1" ht="12.75" customHeight="1">
      <c r="A33" s="35">
        <v>292</v>
      </c>
      <c r="B33" s="29" t="s">
        <v>960</v>
      </c>
      <c r="C33" s="21" t="s">
        <v>78</v>
      </c>
      <c r="D33" s="247">
        <v>2</v>
      </c>
      <c r="E33" s="22">
        <v>35</v>
      </c>
      <c r="F33" s="22">
        <v>2</v>
      </c>
      <c r="G33" s="81">
        <f t="shared" si="3"/>
        <v>70</v>
      </c>
      <c r="H33" s="224">
        <f t="shared" si="1"/>
        <v>70</v>
      </c>
      <c r="I33" s="224"/>
      <c r="J33" s="452"/>
      <c r="K33" s="505">
        <v>70</v>
      </c>
    </row>
    <row r="34" spans="1:11" s="27" customFormat="1" ht="12.75" customHeight="1">
      <c r="A34" s="35">
        <v>292</v>
      </c>
      <c r="B34" s="29" t="s">
        <v>960</v>
      </c>
      <c r="C34" s="21" t="s">
        <v>985</v>
      </c>
      <c r="D34" s="247">
        <v>5</v>
      </c>
      <c r="E34" s="22">
        <v>2</v>
      </c>
      <c r="F34" s="22">
        <v>5</v>
      </c>
      <c r="G34" s="81">
        <f t="shared" si="3"/>
        <v>10</v>
      </c>
      <c r="H34" s="224">
        <f t="shared" si="1"/>
        <v>10</v>
      </c>
      <c r="I34" s="224"/>
      <c r="J34" s="452"/>
      <c r="K34" s="505">
        <v>10</v>
      </c>
    </row>
    <row r="35" spans="1:11" s="27" customFormat="1" ht="12.75" customHeight="1">
      <c r="A35" s="35">
        <v>292</v>
      </c>
      <c r="B35" s="29" t="s">
        <v>960</v>
      </c>
      <c r="C35" s="21" t="s">
        <v>986</v>
      </c>
      <c r="D35" s="247">
        <v>5</v>
      </c>
      <c r="E35" s="22">
        <v>2.5</v>
      </c>
      <c r="F35" s="22">
        <v>5</v>
      </c>
      <c r="G35" s="81">
        <f t="shared" si="3"/>
        <v>12.5</v>
      </c>
      <c r="H35" s="224">
        <f t="shared" si="1"/>
        <v>12.5</v>
      </c>
      <c r="I35" s="224"/>
      <c r="J35" s="452"/>
      <c r="K35" s="505">
        <v>12.5</v>
      </c>
    </row>
    <row r="36" spans="1:11" s="27" customFormat="1" ht="12.75" customHeight="1">
      <c r="A36" s="35">
        <v>292</v>
      </c>
      <c r="B36" s="29" t="s">
        <v>960</v>
      </c>
      <c r="C36" s="21" t="s">
        <v>987</v>
      </c>
      <c r="D36" s="247">
        <v>5</v>
      </c>
      <c r="E36" s="22">
        <v>2.3</v>
      </c>
      <c r="F36" s="22">
        <v>5</v>
      </c>
      <c r="G36" s="81">
        <f t="shared" si="3"/>
        <v>11.5</v>
      </c>
      <c r="H36" s="224">
        <f t="shared" si="1"/>
        <v>11.5</v>
      </c>
      <c r="I36" s="224"/>
      <c r="J36" s="452"/>
      <c r="K36" s="505">
        <v>11.5</v>
      </c>
    </row>
    <row r="37" spans="1:11" s="27" customFormat="1" ht="12.75" customHeight="1">
      <c r="A37" s="35">
        <v>292</v>
      </c>
      <c r="B37" s="29" t="s">
        <v>960</v>
      </c>
      <c r="C37" s="21" t="s">
        <v>989</v>
      </c>
      <c r="D37" s="247">
        <v>50</v>
      </c>
      <c r="E37" s="22">
        <v>0.7</v>
      </c>
      <c r="F37" s="22">
        <v>50</v>
      </c>
      <c r="G37" s="81">
        <f t="shared" si="3"/>
        <v>35</v>
      </c>
      <c r="H37" s="224">
        <f t="shared" si="1"/>
        <v>35</v>
      </c>
      <c r="I37" s="224"/>
      <c r="J37" s="452"/>
      <c r="K37" s="505">
        <v>35</v>
      </c>
    </row>
    <row r="38" spans="1:11" s="27" customFormat="1" ht="12.75" customHeight="1">
      <c r="A38" s="35">
        <v>292</v>
      </c>
      <c r="B38" s="29" t="s">
        <v>960</v>
      </c>
      <c r="C38" s="21" t="s">
        <v>991</v>
      </c>
      <c r="D38" s="247">
        <v>50</v>
      </c>
      <c r="E38" s="22">
        <v>0.7</v>
      </c>
      <c r="F38" s="22">
        <v>50</v>
      </c>
      <c r="G38" s="81">
        <f t="shared" si="3"/>
        <v>35</v>
      </c>
      <c r="H38" s="224">
        <f t="shared" si="1"/>
        <v>35</v>
      </c>
      <c r="I38" s="224"/>
      <c r="J38" s="452"/>
      <c r="K38" s="505">
        <v>35</v>
      </c>
    </row>
    <row r="39" spans="1:11" s="27" customFormat="1" ht="27" customHeight="1">
      <c r="A39" s="35">
        <v>292</v>
      </c>
      <c r="B39" s="37" t="s">
        <v>937</v>
      </c>
      <c r="C39" s="21" t="s">
        <v>993</v>
      </c>
      <c r="D39" s="247">
        <v>150</v>
      </c>
      <c r="E39" s="22">
        <v>2</v>
      </c>
      <c r="F39" s="22">
        <v>150</v>
      </c>
      <c r="G39" s="81">
        <f t="shared" si="3"/>
        <v>300</v>
      </c>
      <c r="H39" s="224">
        <f t="shared" si="1"/>
        <v>300</v>
      </c>
      <c r="I39" s="224"/>
      <c r="J39" s="452"/>
      <c r="K39" s="505">
        <v>300</v>
      </c>
    </row>
    <row r="40" spans="1:11" s="27" customFormat="1" ht="12.75" customHeight="1">
      <c r="A40" s="35">
        <v>292</v>
      </c>
      <c r="B40" s="37" t="s">
        <v>937</v>
      </c>
      <c r="C40" s="21" t="s">
        <v>79</v>
      </c>
      <c r="D40" s="247">
        <v>150</v>
      </c>
      <c r="E40" s="22">
        <v>2</v>
      </c>
      <c r="F40" s="22">
        <v>150</v>
      </c>
      <c r="G40" s="81">
        <f t="shared" si="3"/>
        <v>300</v>
      </c>
      <c r="H40" s="224">
        <f t="shared" si="1"/>
        <v>300</v>
      </c>
      <c r="I40" s="224"/>
      <c r="J40" s="452"/>
      <c r="K40" s="505">
        <v>300</v>
      </c>
    </row>
    <row r="41" spans="1:11" s="27" customFormat="1" ht="12.75" customHeight="1">
      <c r="A41" s="35">
        <v>292</v>
      </c>
      <c r="B41" s="29" t="s">
        <v>960</v>
      </c>
      <c r="C41" s="21" t="s">
        <v>994</v>
      </c>
      <c r="D41" s="247">
        <v>10</v>
      </c>
      <c r="E41" s="22">
        <v>16</v>
      </c>
      <c r="F41" s="22">
        <v>10</v>
      </c>
      <c r="G41" s="81">
        <f t="shared" si="3"/>
        <v>160</v>
      </c>
      <c r="H41" s="224">
        <f t="shared" si="1"/>
        <v>160</v>
      </c>
      <c r="I41" s="224"/>
      <c r="J41" s="452"/>
      <c r="K41" s="505">
        <v>160</v>
      </c>
    </row>
    <row r="42" spans="1:11" s="27" customFormat="1" ht="24.75" customHeight="1">
      <c r="A42" s="35">
        <v>292</v>
      </c>
      <c r="B42" s="37" t="s">
        <v>937</v>
      </c>
      <c r="C42" s="21" t="s">
        <v>995</v>
      </c>
      <c r="D42" s="247">
        <v>5</v>
      </c>
      <c r="E42" s="22">
        <v>0.5</v>
      </c>
      <c r="F42" s="22">
        <v>5</v>
      </c>
      <c r="G42" s="81">
        <f t="shared" si="3"/>
        <v>2.5</v>
      </c>
      <c r="H42" s="224">
        <f t="shared" si="1"/>
        <v>2.5</v>
      </c>
      <c r="I42" s="224"/>
      <c r="J42" s="452"/>
      <c r="K42" s="505">
        <v>2.5</v>
      </c>
    </row>
    <row r="43" spans="1:11" s="27" customFormat="1" ht="14.25" customHeight="1">
      <c r="A43" s="35">
        <v>292</v>
      </c>
      <c r="B43" s="37" t="s">
        <v>937</v>
      </c>
      <c r="C43" s="21" t="s">
        <v>996</v>
      </c>
      <c r="D43" s="247">
        <v>20</v>
      </c>
      <c r="E43" s="22">
        <v>2</v>
      </c>
      <c r="F43" s="22">
        <v>20</v>
      </c>
      <c r="G43" s="81">
        <f t="shared" si="3"/>
        <v>40</v>
      </c>
      <c r="H43" s="224">
        <f t="shared" si="1"/>
        <v>40</v>
      </c>
      <c r="I43" s="224"/>
      <c r="J43" s="452"/>
      <c r="K43" s="505">
        <v>40</v>
      </c>
    </row>
    <row r="44" spans="1:11" s="27" customFormat="1" ht="12.75" customHeight="1">
      <c r="A44" s="35">
        <v>292</v>
      </c>
      <c r="B44" s="29" t="s">
        <v>960</v>
      </c>
      <c r="C44" s="21" t="s">
        <v>998</v>
      </c>
      <c r="D44" s="247">
        <v>20</v>
      </c>
      <c r="E44" s="22">
        <v>0.5</v>
      </c>
      <c r="F44" s="22">
        <v>20</v>
      </c>
      <c r="G44" s="81">
        <f t="shared" si="3"/>
        <v>10</v>
      </c>
      <c r="H44" s="224">
        <f t="shared" si="1"/>
        <v>10</v>
      </c>
      <c r="I44" s="224"/>
      <c r="J44" s="452"/>
      <c r="K44" s="505">
        <v>10</v>
      </c>
    </row>
    <row r="45" spans="1:11" s="27" customFormat="1" ht="12.75" customHeight="1">
      <c r="A45" s="35">
        <v>292</v>
      </c>
      <c r="B45" s="37" t="s">
        <v>937</v>
      </c>
      <c r="C45" s="21" t="s">
        <v>999</v>
      </c>
      <c r="D45" s="247">
        <v>5</v>
      </c>
      <c r="E45" s="22">
        <v>1.5</v>
      </c>
      <c r="F45" s="22">
        <v>5</v>
      </c>
      <c r="G45" s="81">
        <f t="shared" si="3"/>
        <v>7.5</v>
      </c>
      <c r="H45" s="224">
        <f t="shared" si="1"/>
        <v>7.5</v>
      </c>
      <c r="I45" s="224"/>
      <c r="J45" s="452"/>
      <c r="K45" s="505">
        <v>7.5</v>
      </c>
    </row>
    <row r="46" spans="1:11" s="27" customFormat="1" ht="23.25" customHeight="1">
      <c r="A46" s="35">
        <v>292</v>
      </c>
      <c r="B46" s="37" t="s">
        <v>937</v>
      </c>
      <c r="C46" s="21" t="s">
        <v>1000</v>
      </c>
      <c r="D46" s="247">
        <v>2</v>
      </c>
      <c r="E46" s="22">
        <v>8.2</v>
      </c>
      <c r="F46" s="22">
        <v>2</v>
      </c>
      <c r="G46" s="81">
        <f t="shared" si="3"/>
        <v>16.4</v>
      </c>
      <c r="H46" s="224">
        <f t="shared" si="1"/>
        <v>16.4</v>
      </c>
      <c r="I46" s="224"/>
      <c r="J46" s="452"/>
      <c r="K46" s="505">
        <v>16.4</v>
      </c>
    </row>
    <row r="47" spans="1:11" s="27" customFormat="1" ht="12.75" customHeight="1">
      <c r="A47" s="35">
        <v>292</v>
      </c>
      <c r="B47" s="37" t="s">
        <v>937</v>
      </c>
      <c r="C47" s="21" t="s">
        <v>1004</v>
      </c>
      <c r="D47" s="247">
        <v>50</v>
      </c>
      <c r="E47" s="22">
        <v>0.35</v>
      </c>
      <c r="F47" s="22">
        <v>50</v>
      </c>
      <c r="G47" s="81">
        <f t="shared" si="3"/>
        <v>17.5</v>
      </c>
      <c r="H47" s="224">
        <f t="shared" si="1"/>
        <v>17.5</v>
      </c>
      <c r="I47" s="224"/>
      <c r="J47" s="452"/>
      <c r="K47" s="505">
        <v>17.5</v>
      </c>
    </row>
    <row r="48" spans="1:11" s="27" customFormat="1" ht="12.75" customHeight="1">
      <c r="A48" s="35">
        <v>292</v>
      </c>
      <c r="B48" s="37" t="s">
        <v>937</v>
      </c>
      <c r="C48" s="21" t="s">
        <v>1005</v>
      </c>
      <c r="D48" s="247">
        <v>20</v>
      </c>
      <c r="E48" s="22">
        <v>0.35</v>
      </c>
      <c r="F48" s="22">
        <v>20</v>
      </c>
      <c r="G48" s="81">
        <f t="shared" si="3"/>
        <v>7</v>
      </c>
      <c r="H48" s="224">
        <f t="shared" si="1"/>
        <v>7</v>
      </c>
      <c r="I48" s="224"/>
      <c r="J48" s="452"/>
      <c r="K48" s="505">
        <v>7</v>
      </c>
    </row>
    <row r="49" spans="1:11" s="27" customFormat="1" ht="12.75" customHeight="1">
      <c r="A49" s="35">
        <v>292</v>
      </c>
      <c r="B49" s="37" t="s">
        <v>937</v>
      </c>
      <c r="C49" s="21" t="s">
        <v>1006</v>
      </c>
      <c r="D49" s="247">
        <v>50</v>
      </c>
      <c r="E49" s="22">
        <v>0.75</v>
      </c>
      <c r="F49" s="22">
        <v>50</v>
      </c>
      <c r="G49" s="81">
        <f t="shared" si="3"/>
        <v>37.5</v>
      </c>
      <c r="H49" s="224">
        <f t="shared" si="1"/>
        <v>37.5</v>
      </c>
      <c r="I49" s="224"/>
      <c r="J49" s="452"/>
      <c r="K49" s="505">
        <v>37.5</v>
      </c>
    </row>
    <row r="50" spans="1:11" s="27" customFormat="1" ht="12.75" customHeight="1">
      <c r="A50" s="35">
        <v>292</v>
      </c>
      <c r="B50" s="37" t="s">
        <v>937</v>
      </c>
      <c r="C50" s="21" t="s">
        <v>1007</v>
      </c>
      <c r="D50" s="247">
        <v>50</v>
      </c>
      <c r="E50" s="22">
        <v>0.75</v>
      </c>
      <c r="F50" s="22">
        <v>50</v>
      </c>
      <c r="G50" s="81">
        <f t="shared" si="3"/>
        <v>37.5</v>
      </c>
      <c r="H50" s="224">
        <f t="shared" si="1"/>
        <v>37.5</v>
      </c>
      <c r="I50" s="224"/>
      <c r="J50" s="452"/>
      <c r="K50" s="505">
        <v>37.5</v>
      </c>
    </row>
    <row r="51" spans="1:11" s="27" customFormat="1" ht="15" customHeight="1">
      <c r="A51" s="35">
        <v>292</v>
      </c>
      <c r="B51" s="37" t="s">
        <v>937</v>
      </c>
      <c r="C51" s="21" t="s">
        <v>81</v>
      </c>
      <c r="D51" s="247">
        <v>2</v>
      </c>
      <c r="E51" s="22">
        <v>15</v>
      </c>
      <c r="F51" s="22">
        <v>2</v>
      </c>
      <c r="G51" s="81">
        <f t="shared" si="3"/>
        <v>30</v>
      </c>
      <c r="H51" s="224">
        <f t="shared" si="1"/>
        <v>30</v>
      </c>
      <c r="I51" s="224"/>
      <c r="J51" s="452"/>
      <c r="K51" s="505">
        <v>30</v>
      </c>
    </row>
    <row r="52" spans="1:11" s="27" customFormat="1" ht="24.75" customHeight="1">
      <c r="A52" s="35">
        <v>292</v>
      </c>
      <c r="B52" s="37" t="s">
        <v>937</v>
      </c>
      <c r="C52" s="21" t="s">
        <v>1008</v>
      </c>
      <c r="D52" s="247">
        <v>20</v>
      </c>
      <c r="E52" s="22">
        <v>1.2</v>
      </c>
      <c r="F52" s="22">
        <v>20</v>
      </c>
      <c r="G52" s="81">
        <f t="shared" si="3"/>
        <v>24</v>
      </c>
      <c r="H52" s="224">
        <f t="shared" si="1"/>
        <v>24</v>
      </c>
      <c r="I52" s="224"/>
      <c r="J52" s="452"/>
      <c r="K52" s="505">
        <v>24</v>
      </c>
    </row>
    <row r="53" spans="1:11" s="27" customFormat="1" ht="27.75" customHeight="1">
      <c r="A53" s="35">
        <v>292</v>
      </c>
      <c r="B53" s="37" t="s">
        <v>937</v>
      </c>
      <c r="C53" s="21" t="s">
        <v>1009</v>
      </c>
      <c r="D53" s="247">
        <v>20</v>
      </c>
      <c r="E53" s="22">
        <v>1.6</v>
      </c>
      <c r="F53" s="22">
        <v>20</v>
      </c>
      <c r="G53" s="81">
        <f t="shared" si="3"/>
        <v>32</v>
      </c>
      <c r="H53" s="224">
        <f t="shared" si="1"/>
        <v>32</v>
      </c>
      <c r="I53" s="224"/>
      <c r="J53" s="452"/>
      <c r="K53" s="505">
        <v>32</v>
      </c>
    </row>
    <row r="54" spans="1:11" s="44" customFormat="1" ht="14.25" customHeight="1" thickBot="1">
      <c r="A54" s="490" t="s">
        <v>958</v>
      </c>
      <c r="B54" s="491"/>
      <c r="C54" s="492"/>
      <c r="D54" s="502"/>
      <c r="E54" s="506"/>
      <c r="F54" s="506"/>
      <c r="G54" s="71">
        <f>SUM(G29:G53)</f>
        <v>2385.9</v>
      </c>
      <c r="H54" s="507"/>
      <c r="I54" s="507"/>
      <c r="J54" s="461"/>
      <c r="K54" s="509">
        <v>2385.9</v>
      </c>
    </row>
    <row r="55" spans="1:11" s="44" customFormat="1" ht="19.5" customHeight="1" thickBot="1">
      <c r="A55" s="493"/>
      <c r="B55" s="494"/>
      <c r="C55" s="495"/>
      <c r="D55" s="495"/>
      <c r="E55" s="496"/>
      <c r="F55" s="497"/>
      <c r="G55" s="498"/>
      <c r="H55" s="499"/>
      <c r="I55" s="499"/>
      <c r="J55" s="500"/>
      <c r="K55" s="499"/>
    </row>
    <row r="56" spans="1:12" s="15" customFormat="1" ht="24.75" customHeight="1" thickBot="1">
      <c r="A56" s="1292" t="s">
        <v>136</v>
      </c>
      <c r="B56" s="1242"/>
      <c r="C56" s="1242"/>
      <c r="D56" s="1242"/>
      <c r="E56" s="1242"/>
      <c r="F56" s="1243"/>
      <c r="G56" s="159">
        <f>+G20+G28+G54</f>
        <v>7666.9</v>
      </c>
      <c r="H56" s="159">
        <f>SUM(H13:H54)</f>
        <v>7666.9</v>
      </c>
      <c r="I56" s="159">
        <v>0</v>
      </c>
      <c r="J56" s="159">
        <f>SUM(J13:J54)</f>
        <v>0</v>
      </c>
      <c r="K56" s="159">
        <f>SUM(K54,K28,K20)</f>
        <v>7666.9</v>
      </c>
      <c r="L56" s="13"/>
    </row>
    <row r="57" spans="1:12" s="15" customFormat="1" ht="19.5" customHeight="1" thickBot="1">
      <c r="A57" s="93"/>
      <c r="B57" s="93"/>
      <c r="C57" s="93"/>
      <c r="D57" s="93"/>
      <c r="E57" s="93"/>
      <c r="F57" s="93"/>
      <c r="G57" s="106"/>
      <c r="H57" s="346"/>
      <c r="I57" s="346"/>
      <c r="J57" s="92"/>
      <c r="K57" s="354"/>
      <c r="L57" s="13"/>
    </row>
    <row r="58" spans="1:12" s="96" customFormat="1" ht="27.75" customHeight="1" thickBot="1">
      <c r="A58" s="430" t="s">
        <v>89</v>
      </c>
      <c r="B58" s="501"/>
      <c r="C58" s="93"/>
      <c r="D58" s="93"/>
      <c r="E58" s="93"/>
      <c r="F58" s="93"/>
      <c r="G58" s="94"/>
      <c r="H58" s="346"/>
      <c r="I58" s="346"/>
      <c r="J58" s="92"/>
      <c r="K58" s="354"/>
      <c r="L58" s="133"/>
    </row>
    <row r="59" spans="1:12" s="96" customFormat="1" ht="12.75" customHeight="1">
      <c r="A59" s="125">
        <v>311</v>
      </c>
      <c r="B59" s="151" t="s">
        <v>946</v>
      </c>
      <c r="C59" s="152" t="s">
        <v>127</v>
      </c>
      <c r="D59" s="462">
        <v>12</v>
      </c>
      <c r="E59" s="503">
        <v>1000</v>
      </c>
      <c r="F59" s="503">
        <v>12</v>
      </c>
      <c r="G59" s="120">
        <f>+E59*F59</f>
        <v>12000</v>
      </c>
      <c r="H59" s="503">
        <f>G59</f>
        <v>12000</v>
      </c>
      <c r="I59" s="503"/>
      <c r="J59" s="518"/>
      <c r="K59" s="176">
        <f>SUM(H59:J59)</f>
        <v>12000</v>
      </c>
      <c r="L59" s="133"/>
    </row>
    <row r="60" spans="1:12" s="96" customFormat="1" ht="12.75" customHeight="1" thickBot="1">
      <c r="A60" s="406" t="s">
        <v>128</v>
      </c>
      <c r="B60" s="309"/>
      <c r="C60" s="150"/>
      <c r="D60" s="463"/>
      <c r="E60" s="519"/>
      <c r="F60" s="519"/>
      <c r="G60" s="75">
        <f>SUM(G59)</f>
        <v>12000</v>
      </c>
      <c r="H60" s="224"/>
      <c r="I60" s="519"/>
      <c r="J60" s="520"/>
      <c r="K60" s="177">
        <f>SUM(K59:K59)</f>
        <v>12000</v>
      </c>
      <c r="L60" s="133"/>
    </row>
    <row r="61" spans="1:12" s="96" customFormat="1" ht="12.75" customHeight="1">
      <c r="A61" s="31">
        <v>312</v>
      </c>
      <c r="B61" s="151" t="s">
        <v>946</v>
      </c>
      <c r="C61" s="128" t="s">
        <v>108</v>
      </c>
      <c r="D61" s="441">
        <v>12</v>
      </c>
      <c r="E61" s="237">
        <v>100</v>
      </c>
      <c r="F61" s="237">
        <v>12</v>
      </c>
      <c r="G61" s="67">
        <f>+E61*F61</f>
        <v>1200</v>
      </c>
      <c r="H61" s="224">
        <f aca="true" t="shared" si="4" ref="H61:H81">G61</f>
        <v>1200</v>
      </c>
      <c r="I61" s="237"/>
      <c r="J61" s="521"/>
      <c r="K61" s="178">
        <f aca="true" t="shared" si="5" ref="K61:K81">SUM(H61:J61)</f>
        <v>1200</v>
      </c>
      <c r="L61" s="133"/>
    </row>
    <row r="62" spans="1:12" s="96" customFormat="1" ht="12.75" customHeight="1">
      <c r="A62" s="145" t="s">
        <v>130</v>
      </c>
      <c r="B62" s="146"/>
      <c r="C62" s="147"/>
      <c r="D62" s="464"/>
      <c r="E62" s="522"/>
      <c r="F62" s="522"/>
      <c r="G62" s="75">
        <f>SUM(G61)</f>
        <v>1200</v>
      </c>
      <c r="H62" s="224"/>
      <c r="I62" s="522"/>
      <c r="J62" s="520"/>
      <c r="K62" s="177">
        <f>SUM(K61:K61)</f>
        <v>1200</v>
      </c>
      <c r="L62" s="133"/>
    </row>
    <row r="63" spans="1:12" s="45" customFormat="1" ht="12.75" customHeight="1">
      <c r="A63" s="36">
        <v>314</v>
      </c>
      <c r="B63" s="37" t="s">
        <v>946</v>
      </c>
      <c r="C63" s="60" t="s">
        <v>87</v>
      </c>
      <c r="D63" s="66">
        <v>12</v>
      </c>
      <c r="E63" s="224">
        <v>3000</v>
      </c>
      <c r="F63" s="224">
        <v>12</v>
      </c>
      <c r="G63" s="67">
        <f>+E63*F63</f>
        <v>36000</v>
      </c>
      <c r="H63" s="224">
        <f t="shared" si="4"/>
        <v>36000</v>
      </c>
      <c r="I63" s="224"/>
      <c r="J63" s="523"/>
      <c r="K63" s="178">
        <f t="shared" si="5"/>
        <v>36000</v>
      </c>
      <c r="L63" s="132"/>
    </row>
    <row r="64" spans="1:11" s="44" customFormat="1" ht="12.75" customHeight="1">
      <c r="A64" s="38" t="s">
        <v>940</v>
      </c>
      <c r="B64" s="39"/>
      <c r="C64" s="61"/>
      <c r="D64" s="69"/>
      <c r="E64" s="454"/>
      <c r="F64" s="454"/>
      <c r="G64" s="75">
        <f>SUM(G63:G63)</f>
        <v>36000</v>
      </c>
      <c r="H64" s="224"/>
      <c r="I64" s="454"/>
      <c r="J64" s="523"/>
      <c r="K64" s="177">
        <f>SUM(K63:K63)</f>
        <v>36000</v>
      </c>
    </row>
    <row r="65" spans="1:12" s="45" customFormat="1" ht="12.75" customHeight="1">
      <c r="A65" s="28">
        <v>315</v>
      </c>
      <c r="B65" s="30" t="s">
        <v>946</v>
      </c>
      <c r="C65" s="60" t="s">
        <v>967</v>
      </c>
      <c r="D65" s="516">
        <v>12</v>
      </c>
      <c r="E65" s="224">
        <v>1000</v>
      </c>
      <c r="F65" s="456">
        <v>12</v>
      </c>
      <c r="G65" s="67">
        <f>+E65*F65</f>
        <v>12000</v>
      </c>
      <c r="H65" s="224">
        <f t="shared" si="4"/>
        <v>12000</v>
      </c>
      <c r="I65" s="456"/>
      <c r="J65" s="523"/>
      <c r="K65" s="178">
        <f t="shared" si="5"/>
        <v>12000</v>
      </c>
      <c r="L65" s="132"/>
    </row>
    <row r="66" spans="1:11" s="44" customFormat="1" ht="12.75" customHeight="1">
      <c r="A66" s="38" t="s">
        <v>941</v>
      </c>
      <c r="B66" s="39"/>
      <c r="C66" s="61"/>
      <c r="D66" s="517"/>
      <c r="E66" s="454"/>
      <c r="F66" s="524"/>
      <c r="G66" s="75">
        <f>SUM(G65)</f>
        <v>12000</v>
      </c>
      <c r="H66" s="224"/>
      <c r="I66" s="524"/>
      <c r="J66" s="523"/>
      <c r="K66" s="177">
        <f>SUM(K65:K65)</f>
        <v>12000</v>
      </c>
    </row>
    <row r="67" spans="1:12" s="45" customFormat="1" ht="12.75" customHeight="1">
      <c r="A67" s="31">
        <v>321</v>
      </c>
      <c r="B67" s="32" t="s">
        <v>946</v>
      </c>
      <c r="C67" s="119" t="s">
        <v>965</v>
      </c>
      <c r="D67" s="441">
        <v>12</v>
      </c>
      <c r="E67" s="237">
        <v>3000</v>
      </c>
      <c r="F67" s="237">
        <v>12</v>
      </c>
      <c r="G67" s="67">
        <f>+E67*F67</f>
        <v>36000</v>
      </c>
      <c r="H67" s="224">
        <f t="shared" si="4"/>
        <v>36000</v>
      </c>
      <c r="I67" s="237"/>
      <c r="J67" s="523"/>
      <c r="K67" s="178">
        <f t="shared" si="5"/>
        <v>36000</v>
      </c>
      <c r="L67" s="132"/>
    </row>
    <row r="68" spans="1:11" s="44" customFormat="1" ht="12.75" customHeight="1">
      <c r="A68" s="49" t="s">
        <v>942</v>
      </c>
      <c r="B68" s="40"/>
      <c r="C68" s="63"/>
      <c r="D68" s="470"/>
      <c r="E68" s="473"/>
      <c r="F68" s="525"/>
      <c r="G68" s="75">
        <f>SUM(G67)</f>
        <v>36000</v>
      </c>
      <c r="H68" s="224"/>
      <c r="I68" s="525"/>
      <c r="J68" s="523"/>
      <c r="K68" s="177">
        <f>SUM(K67:K67)</f>
        <v>36000</v>
      </c>
    </row>
    <row r="69" spans="1:12" s="45" customFormat="1" ht="12.75" customHeight="1">
      <c r="A69" s="35">
        <v>331</v>
      </c>
      <c r="B69" s="29" t="s">
        <v>946</v>
      </c>
      <c r="C69" s="59" t="s">
        <v>978</v>
      </c>
      <c r="D69" s="66">
        <v>12</v>
      </c>
      <c r="E69" s="67">
        <v>50</v>
      </c>
      <c r="F69" s="224">
        <v>2</v>
      </c>
      <c r="G69" s="67">
        <f>E69*D69</f>
        <v>600</v>
      </c>
      <c r="H69" s="224">
        <f t="shared" si="4"/>
        <v>600</v>
      </c>
      <c r="I69" s="224"/>
      <c r="J69" s="523"/>
      <c r="K69" s="178">
        <f t="shared" si="5"/>
        <v>600</v>
      </c>
      <c r="L69" s="132"/>
    </row>
    <row r="70" spans="1:11" s="44" customFormat="1" ht="12.75" customHeight="1">
      <c r="A70" s="49" t="s">
        <v>945</v>
      </c>
      <c r="B70" s="39"/>
      <c r="C70" s="63"/>
      <c r="D70" s="69"/>
      <c r="E70" s="525"/>
      <c r="F70" s="454"/>
      <c r="G70" s="75">
        <f>SUM(G69:G69)</f>
        <v>600</v>
      </c>
      <c r="H70" s="224"/>
      <c r="I70" s="521"/>
      <c r="J70" s="523"/>
      <c r="K70" s="177">
        <f>SUM(K69:K69)</f>
        <v>600</v>
      </c>
    </row>
    <row r="71" spans="1:12" s="45" customFormat="1" ht="12.75" customHeight="1">
      <c r="A71" s="35">
        <v>345</v>
      </c>
      <c r="B71" s="30" t="s">
        <v>946</v>
      </c>
      <c r="C71" s="59" t="s">
        <v>979</v>
      </c>
      <c r="D71" s="66">
        <v>12</v>
      </c>
      <c r="E71" s="224">
        <v>2000</v>
      </c>
      <c r="F71" s="224">
        <v>12</v>
      </c>
      <c r="G71" s="67">
        <f>+E71*F71</f>
        <v>24000</v>
      </c>
      <c r="H71" s="224">
        <f t="shared" si="4"/>
        <v>24000</v>
      </c>
      <c r="I71" s="224"/>
      <c r="J71" s="523"/>
      <c r="K71" s="178">
        <f t="shared" si="5"/>
        <v>24000</v>
      </c>
      <c r="L71" s="132"/>
    </row>
    <row r="72" spans="1:11" s="44" customFormat="1" ht="12.75" customHeight="1">
      <c r="A72" s="38" t="s">
        <v>950</v>
      </c>
      <c r="B72" s="39"/>
      <c r="C72" s="61"/>
      <c r="D72" s="69"/>
      <c r="E72" s="454"/>
      <c r="F72" s="454"/>
      <c r="G72" s="75">
        <f>SUM(G71)</f>
        <v>24000</v>
      </c>
      <c r="H72" s="224"/>
      <c r="I72" s="454"/>
      <c r="J72" s="526"/>
      <c r="K72" s="177">
        <f>SUM(K71:K71)</f>
        <v>24000</v>
      </c>
    </row>
    <row r="73" spans="1:12" s="45" customFormat="1" ht="12.75" customHeight="1">
      <c r="A73" s="28">
        <v>349</v>
      </c>
      <c r="B73" s="30" t="s">
        <v>949</v>
      </c>
      <c r="C73" s="57" t="s">
        <v>966</v>
      </c>
      <c r="D73" s="66">
        <v>12</v>
      </c>
      <c r="E73" s="224">
        <v>2000</v>
      </c>
      <c r="F73" s="224">
        <v>12</v>
      </c>
      <c r="G73" s="67">
        <f>+E73*F73</f>
        <v>24000</v>
      </c>
      <c r="H73" s="224">
        <f t="shared" si="4"/>
        <v>24000</v>
      </c>
      <c r="I73" s="224"/>
      <c r="J73" s="523"/>
      <c r="K73" s="178">
        <f t="shared" si="5"/>
        <v>24000</v>
      </c>
      <c r="L73" s="132"/>
    </row>
    <row r="74" spans="1:11" s="44" customFormat="1" ht="12.75" customHeight="1">
      <c r="A74" s="38" t="s">
        <v>963</v>
      </c>
      <c r="B74" s="39"/>
      <c r="C74" s="61"/>
      <c r="D74" s="69"/>
      <c r="E74" s="454"/>
      <c r="F74" s="454"/>
      <c r="G74" s="75">
        <f>SUM(G73)</f>
        <v>24000</v>
      </c>
      <c r="H74" s="224"/>
      <c r="I74" s="454"/>
      <c r="J74" s="526"/>
      <c r="K74" s="177">
        <f>SUM(K73:K73)</f>
        <v>24000</v>
      </c>
    </row>
    <row r="75" spans="1:12" s="45" customFormat="1" ht="12.75" customHeight="1">
      <c r="A75" s="36">
        <v>353</v>
      </c>
      <c r="B75" s="30" t="s">
        <v>968</v>
      </c>
      <c r="C75" s="57" t="s">
        <v>969</v>
      </c>
      <c r="D75" s="66">
        <v>10000</v>
      </c>
      <c r="E75" s="224">
        <v>0.15</v>
      </c>
      <c r="F75" s="224">
        <v>10000</v>
      </c>
      <c r="G75" s="67">
        <f>+E75*F75</f>
        <v>1500</v>
      </c>
      <c r="H75" s="224">
        <f t="shared" si="4"/>
        <v>1500</v>
      </c>
      <c r="I75" s="224"/>
      <c r="J75" s="521"/>
      <c r="K75" s="178">
        <f t="shared" si="5"/>
        <v>1500</v>
      </c>
      <c r="L75" s="132"/>
    </row>
    <row r="76" spans="1:11" s="44" customFormat="1" ht="12.75" customHeight="1">
      <c r="A76" s="38" t="s">
        <v>947</v>
      </c>
      <c r="B76" s="39"/>
      <c r="C76" s="61"/>
      <c r="D76" s="517"/>
      <c r="E76" s="454"/>
      <c r="F76" s="524"/>
      <c r="G76" s="75">
        <f>SUM(G75:G75)</f>
        <v>1500</v>
      </c>
      <c r="H76" s="224"/>
      <c r="I76" s="526"/>
      <c r="J76" s="526"/>
      <c r="K76" s="177">
        <f>SUM(K75:K75)</f>
        <v>1500</v>
      </c>
    </row>
    <row r="77" spans="1:12" s="45" customFormat="1" ht="12.75" customHeight="1">
      <c r="A77" s="31">
        <v>371</v>
      </c>
      <c r="B77" s="32" t="s">
        <v>946</v>
      </c>
      <c r="C77" s="119" t="s">
        <v>125</v>
      </c>
      <c r="D77" s="66">
        <v>12</v>
      </c>
      <c r="E77" s="224">
        <v>24000</v>
      </c>
      <c r="F77" s="224">
        <v>12</v>
      </c>
      <c r="G77" s="67">
        <f>+E77*F77</f>
        <v>288000</v>
      </c>
      <c r="H77" s="224">
        <f t="shared" si="4"/>
        <v>288000</v>
      </c>
      <c r="I77" s="224"/>
      <c r="J77" s="523"/>
      <c r="K77" s="178">
        <f t="shared" si="5"/>
        <v>288000</v>
      </c>
      <c r="L77" s="132"/>
    </row>
    <row r="78" spans="1:11" s="44" customFormat="1" ht="12.75" customHeight="1">
      <c r="A78" s="33" t="s">
        <v>124</v>
      </c>
      <c r="B78" s="34"/>
      <c r="C78" s="58"/>
      <c r="D78" s="439"/>
      <c r="E78" s="453"/>
      <c r="F78" s="453"/>
      <c r="G78" s="75">
        <f>SUM(G77:G77)</f>
        <v>288000</v>
      </c>
      <c r="H78" s="224"/>
      <c r="I78" s="526"/>
      <c r="J78" s="526"/>
      <c r="K78" s="177">
        <f>SUM(K77:K77)</f>
        <v>288000</v>
      </c>
    </row>
    <row r="79" spans="1:12" s="45" customFormat="1" ht="12.75" customHeight="1">
      <c r="A79" s="28">
        <v>372</v>
      </c>
      <c r="B79" s="30" t="s">
        <v>946</v>
      </c>
      <c r="C79" s="60" t="s">
        <v>123</v>
      </c>
      <c r="D79" s="441">
        <v>12</v>
      </c>
      <c r="E79" s="237">
        <v>1000</v>
      </c>
      <c r="F79" s="237">
        <v>12</v>
      </c>
      <c r="G79" s="67">
        <f>+E79*F79</f>
        <v>12000</v>
      </c>
      <c r="H79" s="224">
        <f t="shared" si="4"/>
        <v>12000</v>
      </c>
      <c r="I79" s="237"/>
      <c r="J79" s="523"/>
      <c r="K79" s="178">
        <f t="shared" si="5"/>
        <v>12000</v>
      </c>
      <c r="L79" s="132"/>
    </row>
    <row r="80" spans="1:11" s="44" customFormat="1" ht="12.75" customHeight="1">
      <c r="A80" s="38" t="s">
        <v>126</v>
      </c>
      <c r="B80" s="39"/>
      <c r="C80" s="61"/>
      <c r="D80" s="69"/>
      <c r="E80" s="454"/>
      <c r="F80" s="454"/>
      <c r="G80" s="75">
        <f>SUM(G79:G79)</f>
        <v>12000</v>
      </c>
      <c r="H80" s="224"/>
      <c r="I80" s="526"/>
      <c r="J80" s="526"/>
      <c r="K80" s="177">
        <f>SUM(K79:K79)</f>
        <v>12000</v>
      </c>
    </row>
    <row r="81" spans="1:12" s="45" customFormat="1" ht="12.75" customHeight="1">
      <c r="A81" s="35">
        <v>393</v>
      </c>
      <c r="B81" s="30" t="s">
        <v>946</v>
      </c>
      <c r="C81" s="60" t="s">
        <v>1046</v>
      </c>
      <c r="D81" s="66">
        <v>12</v>
      </c>
      <c r="E81" s="224">
        <v>600</v>
      </c>
      <c r="F81" s="224">
        <v>12</v>
      </c>
      <c r="G81" s="67">
        <f>+E81*F81</f>
        <v>7200</v>
      </c>
      <c r="H81" s="224">
        <f t="shared" si="4"/>
        <v>7200</v>
      </c>
      <c r="I81" s="224"/>
      <c r="J81" s="523"/>
      <c r="K81" s="178">
        <f t="shared" si="5"/>
        <v>7200</v>
      </c>
      <c r="L81" s="132"/>
    </row>
    <row r="82" spans="1:11" s="44" customFormat="1" ht="12.75" customHeight="1" thickBot="1">
      <c r="A82" s="46" t="s">
        <v>951</v>
      </c>
      <c r="B82" s="47"/>
      <c r="C82" s="64"/>
      <c r="D82" s="472"/>
      <c r="E82" s="527"/>
      <c r="F82" s="527"/>
      <c r="G82" s="175">
        <f>SUM(G81:G81)</f>
        <v>7200</v>
      </c>
      <c r="H82" s="507"/>
      <c r="I82" s="528"/>
      <c r="J82" s="528"/>
      <c r="K82" s="179">
        <f>SUM(K81:K81)</f>
        <v>7200</v>
      </c>
    </row>
    <row r="83" spans="1:11" s="44" customFormat="1" ht="18" customHeight="1" thickBot="1">
      <c r="A83" s="493"/>
      <c r="B83" s="493"/>
      <c r="C83" s="495"/>
      <c r="D83" s="495"/>
      <c r="E83" s="510"/>
      <c r="F83" s="511"/>
      <c r="G83" s="498"/>
      <c r="H83" s="512"/>
      <c r="I83" s="512"/>
      <c r="J83" s="513"/>
      <c r="K83" s="512"/>
    </row>
    <row r="84" spans="1:12" s="14" customFormat="1" ht="25.5" customHeight="1" thickBot="1">
      <c r="A84" s="1292" t="s">
        <v>135</v>
      </c>
      <c r="B84" s="1242"/>
      <c r="C84" s="1242"/>
      <c r="D84" s="1242"/>
      <c r="E84" s="1242"/>
      <c r="F84" s="1243"/>
      <c r="G84" s="159">
        <f>+G82+G80+G78+G76+G74+G72+G70+G68+G66+G64+G62+G60</f>
        <v>454500</v>
      </c>
      <c r="H84" s="159">
        <f>SUM(H59:H82)</f>
        <v>454500</v>
      </c>
      <c r="I84" s="159">
        <v>0</v>
      </c>
      <c r="J84" s="159">
        <f>SUM(J59:J82)</f>
        <v>0</v>
      </c>
      <c r="K84" s="159">
        <f>+K82+K80+K78+K76+K74+K72+K70+K68+K66+K64+K62+K60</f>
        <v>454500</v>
      </c>
      <c r="L84" s="131"/>
    </row>
    <row r="85" spans="1:12" s="14" customFormat="1" ht="25.5" customHeight="1" thickBot="1">
      <c r="A85" s="514"/>
      <c r="B85" s="514"/>
      <c r="C85" s="514"/>
      <c r="D85" s="514"/>
      <c r="E85" s="514"/>
      <c r="F85" s="514"/>
      <c r="G85" s="515"/>
      <c r="H85" s="515"/>
      <c r="I85" s="515"/>
      <c r="J85" s="515"/>
      <c r="K85" s="515"/>
      <c r="L85" s="131"/>
    </row>
    <row r="86" spans="1:12" s="14" customFormat="1" ht="30.75" customHeight="1" thickBot="1">
      <c r="A86" s="430" t="s">
        <v>88</v>
      </c>
      <c r="B86" s="93"/>
      <c r="C86" s="93"/>
      <c r="D86" s="93"/>
      <c r="E86" s="93"/>
      <c r="F86" s="93"/>
      <c r="G86" s="106"/>
      <c r="H86" s="361"/>
      <c r="I86" s="361"/>
      <c r="J86" s="88"/>
      <c r="K86" s="363"/>
      <c r="L86" s="131"/>
    </row>
    <row r="87" spans="1:12" s="14" customFormat="1" ht="12.75" customHeight="1">
      <c r="A87" s="474">
        <v>434</v>
      </c>
      <c r="B87" s="107" t="s">
        <v>964</v>
      </c>
      <c r="C87" s="108" t="s">
        <v>92</v>
      </c>
      <c r="D87" s="551">
        <v>2</v>
      </c>
      <c r="E87" s="552">
        <v>90</v>
      </c>
      <c r="F87" s="478">
        <v>2</v>
      </c>
      <c r="G87" s="139">
        <f>+E87*F87</f>
        <v>180</v>
      </c>
      <c r="H87" s="478">
        <f aca="true" t="shared" si="6" ref="H87:H93">G87</f>
        <v>180</v>
      </c>
      <c r="I87" s="478"/>
      <c r="J87" s="553"/>
      <c r="K87" s="181">
        <v>180</v>
      </c>
      <c r="L87" s="131"/>
    </row>
    <row r="88" spans="1:12" s="14" customFormat="1" ht="12.75" customHeight="1">
      <c r="A88" s="169" t="s">
        <v>147</v>
      </c>
      <c r="B88" s="4"/>
      <c r="C88" s="109"/>
      <c r="D88" s="536"/>
      <c r="E88" s="539"/>
      <c r="F88" s="459"/>
      <c r="G88" s="180">
        <f>SUM(G87:G87)</f>
        <v>180</v>
      </c>
      <c r="H88" s="459"/>
      <c r="I88" s="540"/>
      <c r="J88" s="540"/>
      <c r="K88" s="182">
        <v>180</v>
      </c>
      <c r="L88" s="135"/>
    </row>
    <row r="89" spans="1:12" s="14" customFormat="1" ht="12.75" customHeight="1">
      <c r="A89" s="17">
        <v>436</v>
      </c>
      <c r="B89" s="5" t="s">
        <v>937</v>
      </c>
      <c r="C89" s="109" t="s">
        <v>94</v>
      </c>
      <c r="D89" s="536">
        <v>1</v>
      </c>
      <c r="E89" s="539">
        <v>2300</v>
      </c>
      <c r="F89" s="459">
        <v>1</v>
      </c>
      <c r="G89" s="114">
        <f>+E89*F89</f>
        <v>2300</v>
      </c>
      <c r="H89" s="459">
        <f t="shared" si="6"/>
        <v>2300</v>
      </c>
      <c r="I89" s="459"/>
      <c r="J89" s="540"/>
      <c r="K89" s="183">
        <v>2300</v>
      </c>
      <c r="L89" s="135"/>
    </row>
    <row r="90" spans="1:12" s="14" customFormat="1" ht="12.75" customHeight="1">
      <c r="A90" s="17">
        <v>436</v>
      </c>
      <c r="B90" s="5" t="s">
        <v>937</v>
      </c>
      <c r="C90" s="109" t="s">
        <v>95</v>
      </c>
      <c r="D90" s="536">
        <v>1</v>
      </c>
      <c r="E90" s="539">
        <v>1000</v>
      </c>
      <c r="F90" s="459">
        <v>1</v>
      </c>
      <c r="G90" s="114">
        <f>+E90*F90</f>
        <v>1000</v>
      </c>
      <c r="H90" s="459">
        <f t="shared" si="6"/>
        <v>1000</v>
      </c>
      <c r="I90" s="459"/>
      <c r="J90" s="540"/>
      <c r="K90" s="183">
        <v>1000</v>
      </c>
      <c r="L90" s="131"/>
    </row>
    <row r="91" spans="1:12" s="14" customFormat="1" ht="12.75" customHeight="1">
      <c r="A91" s="17">
        <v>436</v>
      </c>
      <c r="B91" s="5" t="s">
        <v>937</v>
      </c>
      <c r="C91" s="109" t="s">
        <v>96</v>
      </c>
      <c r="D91" s="536">
        <v>5</v>
      </c>
      <c r="E91" s="539">
        <v>90</v>
      </c>
      <c r="F91" s="459">
        <v>5</v>
      </c>
      <c r="G91" s="114">
        <f>+E91*F91</f>
        <v>450</v>
      </c>
      <c r="H91" s="459">
        <f t="shared" si="6"/>
        <v>450</v>
      </c>
      <c r="I91" s="459"/>
      <c r="J91" s="540"/>
      <c r="K91" s="183">
        <v>450</v>
      </c>
      <c r="L91" s="131"/>
    </row>
    <row r="92" spans="1:12" s="14" customFormat="1" ht="12.75" customHeight="1">
      <c r="A92" s="169" t="s">
        <v>948</v>
      </c>
      <c r="B92" s="275"/>
      <c r="C92" s="359"/>
      <c r="D92" s="537"/>
      <c r="E92" s="482"/>
      <c r="F92" s="482"/>
      <c r="G92" s="180">
        <f>SUM(G89:G91)</f>
        <v>3750</v>
      </c>
      <c r="H92" s="459"/>
      <c r="I92" s="540"/>
      <c r="J92" s="540"/>
      <c r="K92" s="182">
        <v>3750</v>
      </c>
      <c r="L92" s="131"/>
    </row>
    <row r="93" spans="1:12" s="14" customFormat="1" ht="12.75" customHeight="1">
      <c r="A93" s="320">
        <v>437</v>
      </c>
      <c r="B93" s="113" t="s">
        <v>937</v>
      </c>
      <c r="C93" s="258" t="s">
        <v>85</v>
      </c>
      <c r="D93" s="538">
        <v>1</v>
      </c>
      <c r="E93" s="484">
        <v>1500</v>
      </c>
      <c r="F93" s="484">
        <v>1</v>
      </c>
      <c r="G93" s="114">
        <f>+E93*F93</f>
        <v>1500</v>
      </c>
      <c r="H93" s="459">
        <f t="shared" si="6"/>
        <v>1500</v>
      </c>
      <c r="I93" s="484"/>
      <c r="J93" s="540"/>
      <c r="K93" s="183">
        <v>1500</v>
      </c>
      <c r="L93" s="131"/>
    </row>
    <row r="94" spans="1:12" s="14" customFormat="1" ht="12.75" customHeight="1" thickBot="1">
      <c r="A94" s="170" t="s">
        <v>1045</v>
      </c>
      <c r="B94" s="115"/>
      <c r="C94" s="116"/>
      <c r="D94" s="554"/>
      <c r="E94" s="485"/>
      <c r="F94" s="485"/>
      <c r="G94" s="118">
        <f>SUM(G93:G93)</f>
        <v>1500</v>
      </c>
      <c r="H94" s="555"/>
      <c r="I94" s="556"/>
      <c r="J94" s="556"/>
      <c r="K94" s="184">
        <v>1500</v>
      </c>
      <c r="L94" s="135"/>
    </row>
    <row r="95" spans="1:12" s="14" customFormat="1" ht="19.5" customHeight="1" thickBot="1">
      <c r="A95" s="541"/>
      <c r="B95" s="542"/>
      <c r="C95" s="543"/>
      <c r="D95" s="544"/>
      <c r="E95" s="545"/>
      <c r="F95" s="544"/>
      <c r="G95" s="546"/>
      <c r="H95" s="547"/>
      <c r="I95" s="548"/>
      <c r="J95" s="549"/>
      <c r="K95" s="550"/>
      <c r="L95" s="135"/>
    </row>
    <row r="96" spans="1:11" s="13" customFormat="1" ht="24.75" customHeight="1" thickBot="1">
      <c r="A96" s="1292" t="s">
        <v>137</v>
      </c>
      <c r="B96" s="1242"/>
      <c r="C96" s="1242"/>
      <c r="D96" s="1242"/>
      <c r="E96" s="1242"/>
      <c r="F96" s="1243"/>
      <c r="G96" s="159">
        <f>SUM(G94,G92,G88)</f>
        <v>5430</v>
      </c>
      <c r="H96" s="159">
        <f>SUM(H87:H94)</f>
        <v>5430</v>
      </c>
      <c r="I96" s="159">
        <v>0</v>
      </c>
      <c r="J96" s="159">
        <f>SUM(J87:J94)</f>
        <v>0</v>
      </c>
      <c r="K96" s="159">
        <f>SUM(K94,K92,K88)</f>
        <v>5430</v>
      </c>
    </row>
    <row r="97" spans="1:12" s="53" customFormat="1" ht="19.5" customHeight="1" thickBot="1">
      <c r="A97" s="530"/>
      <c r="B97" s="530"/>
      <c r="C97" s="530"/>
      <c r="D97" s="530"/>
      <c r="E97" s="531"/>
      <c r="F97" s="529"/>
      <c r="G97" s="531"/>
      <c r="H97" s="533"/>
      <c r="I97" s="533"/>
      <c r="J97" s="534"/>
      <c r="K97" s="534"/>
      <c r="L97" s="54"/>
    </row>
    <row r="98" spans="1:11" s="80" customFormat="1" ht="24.75" customHeight="1" thickBot="1">
      <c r="A98" s="1269" t="s">
        <v>62</v>
      </c>
      <c r="B98" s="1270"/>
      <c r="C98" s="1270"/>
      <c r="D98" s="1270"/>
      <c r="E98" s="1271"/>
      <c r="F98" s="532"/>
      <c r="G98" s="160">
        <f>+G56+G84+G96</f>
        <v>467596.9</v>
      </c>
      <c r="H98" s="160">
        <f>+H56+H84+H96</f>
        <v>467596.9</v>
      </c>
      <c r="I98" s="160">
        <v>0</v>
      </c>
      <c r="J98" s="160">
        <f>+J56+J84+J96</f>
        <v>0</v>
      </c>
      <c r="K98" s="535">
        <f>+K56+K84+K96</f>
        <v>467596.9</v>
      </c>
    </row>
    <row r="99" spans="2:12" s="53" customFormat="1" ht="12.75" customHeight="1">
      <c r="B99" s="54"/>
      <c r="E99" s="55"/>
      <c r="F99" s="56"/>
      <c r="G99" s="55"/>
      <c r="H99" s="154"/>
      <c r="I99" s="154"/>
      <c r="J99" s="155"/>
      <c r="K99" s="155"/>
      <c r="L99" s="54"/>
    </row>
    <row r="100" spans="2:12" s="53" customFormat="1" ht="12.75" customHeight="1">
      <c r="B100" s="54"/>
      <c r="E100" s="55"/>
      <c r="F100" s="56"/>
      <c r="G100" s="55"/>
      <c r="H100" s="154"/>
      <c r="I100" s="154"/>
      <c r="J100" s="155"/>
      <c r="K100" s="155"/>
      <c r="L100" s="54"/>
    </row>
    <row r="101" spans="2:12" s="53" customFormat="1" ht="12.75" customHeight="1">
      <c r="B101" s="54"/>
      <c r="E101" s="55"/>
      <c r="F101" s="56"/>
      <c r="G101" s="55"/>
      <c r="H101" s="154"/>
      <c r="I101" s="154"/>
      <c r="J101" s="155"/>
      <c r="K101" s="155"/>
      <c r="L101" s="54"/>
    </row>
    <row r="102" spans="2:12" s="53" customFormat="1" ht="12.75" customHeight="1">
      <c r="B102" s="54"/>
      <c r="E102" s="55"/>
      <c r="F102" s="56"/>
      <c r="G102" s="55"/>
      <c r="H102" s="154"/>
      <c r="I102" s="154"/>
      <c r="J102" s="155"/>
      <c r="K102" s="155"/>
      <c r="L102" s="54"/>
    </row>
    <row r="103" spans="2:12" s="53" customFormat="1" ht="12.75" customHeight="1">
      <c r="B103" s="54"/>
      <c r="E103" s="55"/>
      <c r="F103" s="56"/>
      <c r="G103" s="55"/>
      <c r="H103" s="154"/>
      <c r="I103" s="154"/>
      <c r="J103" s="155"/>
      <c r="K103" s="155"/>
      <c r="L103" s="54"/>
    </row>
    <row r="104" spans="2:12" s="53" customFormat="1" ht="12.75" customHeight="1">
      <c r="B104" s="54"/>
      <c r="E104" s="55"/>
      <c r="F104" s="56"/>
      <c r="G104" s="55"/>
      <c r="H104" s="154"/>
      <c r="I104" s="154"/>
      <c r="J104" s="155"/>
      <c r="K104" s="155"/>
      <c r="L104" s="54"/>
    </row>
    <row r="105" spans="2:12" s="53" customFormat="1" ht="12.75" customHeight="1">
      <c r="B105" s="54"/>
      <c r="E105" s="55"/>
      <c r="F105" s="56"/>
      <c r="G105" s="55"/>
      <c r="H105" s="154"/>
      <c r="I105" s="154"/>
      <c r="J105" s="155"/>
      <c r="K105" s="155"/>
      <c r="L105" s="54"/>
    </row>
    <row r="106" spans="2:12" s="53" customFormat="1" ht="12.75" customHeight="1">
      <c r="B106" s="54"/>
      <c r="E106" s="55"/>
      <c r="F106" s="56"/>
      <c r="G106" s="55"/>
      <c r="H106" s="154"/>
      <c r="I106" s="154"/>
      <c r="J106" s="155"/>
      <c r="K106" s="155"/>
      <c r="L106" s="54"/>
    </row>
    <row r="107" spans="2:12" s="53" customFormat="1" ht="12.75" customHeight="1">
      <c r="B107" s="54"/>
      <c r="E107" s="55"/>
      <c r="F107" s="56"/>
      <c r="G107" s="55"/>
      <c r="H107" s="154"/>
      <c r="I107" s="154"/>
      <c r="J107" s="155"/>
      <c r="K107" s="155"/>
      <c r="L107" s="54"/>
    </row>
    <row r="108" spans="2:12" s="53" customFormat="1" ht="12.75" customHeight="1">
      <c r="B108" s="54"/>
      <c r="E108" s="55"/>
      <c r="F108" s="56"/>
      <c r="G108" s="55"/>
      <c r="H108" s="154"/>
      <c r="I108" s="154"/>
      <c r="J108" s="155"/>
      <c r="K108" s="155"/>
      <c r="L108" s="54"/>
    </row>
    <row r="109" spans="2:12" s="53" customFormat="1" ht="12.75" customHeight="1">
      <c r="B109" s="54"/>
      <c r="E109" s="55"/>
      <c r="F109" s="56"/>
      <c r="G109" s="55"/>
      <c r="H109" s="154"/>
      <c r="I109" s="154"/>
      <c r="J109" s="155"/>
      <c r="K109" s="155"/>
      <c r="L109" s="54"/>
    </row>
    <row r="110" spans="2:12" s="53" customFormat="1" ht="12.75" customHeight="1">
      <c r="B110" s="54"/>
      <c r="E110" s="55"/>
      <c r="F110" s="56"/>
      <c r="G110" s="55"/>
      <c r="H110" s="154"/>
      <c r="I110" s="154"/>
      <c r="J110" s="155"/>
      <c r="K110" s="155"/>
      <c r="L110" s="54"/>
    </row>
    <row r="111" spans="2:12" s="53" customFormat="1" ht="12.75" customHeight="1">
      <c r="B111" s="54"/>
      <c r="E111" s="55"/>
      <c r="F111" s="56"/>
      <c r="G111" s="55"/>
      <c r="H111" s="154"/>
      <c r="I111" s="154"/>
      <c r="J111" s="155"/>
      <c r="K111" s="155"/>
      <c r="L111" s="54"/>
    </row>
    <row r="112" spans="2:12" s="53" customFormat="1" ht="12.75" customHeight="1">
      <c r="B112" s="54"/>
      <c r="E112" s="55"/>
      <c r="F112" s="56"/>
      <c r="G112" s="55"/>
      <c r="H112" s="154"/>
      <c r="I112" s="154"/>
      <c r="J112" s="155"/>
      <c r="K112" s="155"/>
      <c r="L112" s="54"/>
    </row>
    <row r="113" spans="2:12" s="53" customFormat="1" ht="12.75" customHeight="1">
      <c r="B113" s="54"/>
      <c r="E113" s="55"/>
      <c r="F113" s="56"/>
      <c r="G113" s="55"/>
      <c r="H113" s="154"/>
      <c r="I113" s="154"/>
      <c r="J113" s="155"/>
      <c r="K113" s="155"/>
      <c r="L113" s="54"/>
    </row>
    <row r="114" spans="2:12" s="53" customFormat="1" ht="12.75" customHeight="1">
      <c r="B114" s="54"/>
      <c r="E114" s="55"/>
      <c r="F114" s="56"/>
      <c r="G114" s="55"/>
      <c r="H114" s="154"/>
      <c r="I114" s="154"/>
      <c r="J114" s="155"/>
      <c r="K114" s="155"/>
      <c r="L114" s="54"/>
    </row>
    <row r="115" spans="2:12" s="53" customFormat="1" ht="12.75" customHeight="1">
      <c r="B115" s="54"/>
      <c r="E115" s="55"/>
      <c r="F115" s="56"/>
      <c r="G115" s="55"/>
      <c r="H115" s="154"/>
      <c r="I115" s="154"/>
      <c r="J115" s="155"/>
      <c r="K115" s="155"/>
      <c r="L115" s="54"/>
    </row>
    <row r="116" spans="2:12" s="53" customFormat="1" ht="12.75" customHeight="1">
      <c r="B116" s="54"/>
      <c r="E116" s="55"/>
      <c r="F116" s="56"/>
      <c r="G116" s="55"/>
      <c r="H116" s="154"/>
      <c r="I116" s="154"/>
      <c r="J116" s="155"/>
      <c r="K116" s="155"/>
      <c r="L116" s="54"/>
    </row>
    <row r="117" spans="2:12" s="53" customFormat="1" ht="12.75" customHeight="1">
      <c r="B117" s="54"/>
      <c r="E117" s="55"/>
      <c r="F117" s="56"/>
      <c r="G117" s="55"/>
      <c r="H117" s="154"/>
      <c r="I117" s="154"/>
      <c r="J117" s="155"/>
      <c r="K117" s="155"/>
      <c r="L117" s="54"/>
    </row>
    <row r="118" spans="2:12" s="53" customFormat="1" ht="12.75" customHeight="1">
      <c r="B118" s="54"/>
      <c r="E118" s="55"/>
      <c r="F118" s="56"/>
      <c r="G118" s="55"/>
      <c r="H118" s="154"/>
      <c r="I118" s="154"/>
      <c r="J118" s="155"/>
      <c r="K118" s="155"/>
      <c r="L118" s="54"/>
    </row>
    <row r="119" spans="2:12" s="53" customFormat="1" ht="12.75" customHeight="1">
      <c r="B119" s="54"/>
      <c r="E119" s="55"/>
      <c r="F119" s="56"/>
      <c r="G119" s="55"/>
      <c r="H119" s="154"/>
      <c r="I119" s="154"/>
      <c r="J119" s="155"/>
      <c r="K119" s="155"/>
      <c r="L119" s="54"/>
    </row>
    <row r="120" spans="2:12" s="53" customFormat="1" ht="12.75" customHeight="1">
      <c r="B120" s="54"/>
      <c r="E120" s="55"/>
      <c r="F120" s="56"/>
      <c r="G120" s="55"/>
      <c r="H120" s="154"/>
      <c r="I120" s="154"/>
      <c r="J120" s="155"/>
      <c r="K120" s="155"/>
      <c r="L120" s="54"/>
    </row>
    <row r="121" spans="2:12" s="53" customFormat="1" ht="12.75" customHeight="1">
      <c r="B121" s="54"/>
      <c r="E121" s="55"/>
      <c r="F121" s="56"/>
      <c r="G121" s="55"/>
      <c r="H121" s="154"/>
      <c r="I121" s="154"/>
      <c r="J121" s="155"/>
      <c r="K121" s="155"/>
      <c r="L121" s="54"/>
    </row>
    <row r="122" spans="2:12" s="53" customFormat="1" ht="12.75" customHeight="1">
      <c r="B122" s="54"/>
      <c r="E122" s="55"/>
      <c r="F122" s="56"/>
      <c r="G122" s="55"/>
      <c r="H122" s="154"/>
      <c r="I122" s="154"/>
      <c r="J122" s="155"/>
      <c r="K122" s="155"/>
      <c r="L122" s="54"/>
    </row>
  </sheetData>
  <sheetProtection password="CA1F" sheet="1" objects="1" scenarios="1" selectLockedCells="1" selectUnlockedCells="1"/>
  <mergeCells count="17">
    <mergeCell ref="A96:F96"/>
    <mergeCell ref="A98:E98"/>
    <mergeCell ref="A9:E9"/>
    <mergeCell ref="A56:F56"/>
    <mergeCell ref="A84:F84"/>
    <mergeCell ref="A8:B8"/>
    <mergeCell ref="A4:K4"/>
    <mergeCell ref="A5:K5"/>
    <mergeCell ref="F6:G6"/>
    <mergeCell ref="J6:K6"/>
    <mergeCell ref="A7:B7"/>
    <mergeCell ref="F7:G7"/>
    <mergeCell ref="A1:C1"/>
    <mergeCell ref="A2:C2"/>
    <mergeCell ref="A3:C3"/>
    <mergeCell ref="J7:K7"/>
    <mergeCell ref="F3:G3"/>
  </mergeCells>
  <printOptions/>
  <pageMargins left="0.1968503937007874" right="0.1968503937007874" top="0.3937007874015748" bottom="0.3937007874015748" header="0.15748031496062992" footer="0"/>
  <pageSetup horizontalDpi="600" verticalDpi="600" orientation="landscape" paperSize="5" scale="70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91"/>
  <sheetViews>
    <sheetView workbookViewId="0" topLeftCell="A1">
      <selection activeCell="A5" sqref="A5:J5"/>
    </sheetView>
  </sheetViews>
  <sheetFormatPr defaultColWidth="11.421875" defaultRowHeight="12.75"/>
  <cols>
    <col min="1" max="1" width="12.421875" style="6" customWidth="1"/>
    <col min="2" max="2" width="13.57421875" style="7" customWidth="1"/>
    <col min="3" max="3" width="56.28125" style="6" customWidth="1"/>
    <col min="4" max="4" width="17.7109375" style="8" customWidth="1"/>
    <col min="5" max="5" width="18.421875" style="9" customWidth="1"/>
    <col min="6" max="6" width="25.00390625" style="8" customWidth="1"/>
    <col min="7" max="7" width="26.421875" style="348" customWidth="1"/>
    <col min="8" max="8" width="24.28125" style="156" customWidth="1"/>
    <col min="9" max="9" width="24.28125" style="157" customWidth="1"/>
    <col min="10" max="10" width="28.8515625" style="355" customWidth="1"/>
    <col min="11" max="11" width="14.421875" style="134" bestFit="1" customWidth="1"/>
    <col min="12" max="13" width="13.28125" style="6" bestFit="1" customWidth="1"/>
    <col min="14" max="16384" width="11.421875" style="6" customWidth="1"/>
  </cols>
  <sheetData>
    <row r="1" spans="1:10" s="2" customFormat="1" ht="12.75" customHeight="1">
      <c r="A1" s="1281" t="s">
        <v>980</v>
      </c>
      <c r="B1" s="1282"/>
      <c r="C1" s="1282"/>
      <c r="D1" s="356"/>
      <c r="E1" s="99"/>
      <c r="F1" s="100"/>
      <c r="G1" s="344"/>
      <c r="H1" s="102"/>
      <c r="I1" s="103"/>
      <c r="J1" s="351"/>
    </row>
    <row r="2" spans="1:10" s="2" customFormat="1" ht="12.75" customHeight="1">
      <c r="A2" s="1283" t="s">
        <v>981</v>
      </c>
      <c r="B2" s="1284"/>
      <c r="C2" s="1284"/>
      <c r="D2" s="356"/>
      <c r="E2" s="3"/>
      <c r="F2" s="12"/>
      <c r="G2" s="345"/>
      <c r="H2" s="97"/>
      <c r="I2" s="98"/>
      <c r="J2" s="352"/>
    </row>
    <row r="3" spans="1:10" s="2" customFormat="1" ht="12.75" customHeight="1" thickBot="1">
      <c r="A3" s="1285" t="s">
        <v>982</v>
      </c>
      <c r="B3" s="1286"/>
      <c r="C3" s="1286"/>
      <c r="D3" s="357"/>
      <c r="E3" s="1244"/>
      <c r="F3" s="1244"/>
      <c r="G3" s="345"/>
      <c r="H3" s="97"/>
      <c r="I3" s="98"/>
      <c r="J3" s="352"/>
    </row>
    <row r="4" spans="1:10" s="20" customFormat="1" ht="26.25" customHeight="1" thickBot="1">
      <c r="A4" s="1274" t="s">
        <v>133</v>
      </c>
      <c r="B4" s="1275"/>
      <c r="C4" s="1275"/>
      <c r="D4" s="1275"/>
      <c r="E4" s="1275"/>
      <c r="F4" s="1275"/>
      <c r="G4" s="1275"/>
      <c r="H4" s="1275"/>
      <c r="I4" s="1275"/>
      <c r="J4" s="1276"/>
    </row>
    <row r="5" spans="1:10" s="20" customFormat="1" ht="24.75" customHeight="1">
      <c r="A5" s="1277" t="s">
        <v>971</v>
      </c>
      <c r="B5" s="1278"/>
      <c r="C5" s="1278"/>
      <c r="D5" s="1278"/>
      <c r="E5" s="1278"/>
      <c r="F5" s="1278"/>
      <c r="G5" s="1278"/>
      <c r="H5" s="1278"/>
      <c r="I5" s="1278"/>
      <c r="J5" s="1278"/>
    </row>
    <row r="6" spans="1:10" s="2" customFormat="1" ht="12.75" customHeight="1">
      <c r="A6" s="18" t="s">
        <v>933</v>
      </c>
      <c r="B6" s="11"/>
      <c r="C6" s="10"/>
      <c r="D6" s="19"/>
      <c r="E6" s="1279"/>
      <c r="F6" s="1279"/>
      <c r="G6" s="345"/>
      <c r="H6" s="97"/>
      <c r="I6" s="1291" t="s">
        <v>134</v>
      </c>
      <c r="J6" s="1291"/>
    </row>
    <row r="7" spans="1:10" s="2" customFormat="1" ht="12.75" customHeight="1">
      <c r="A7" s="1265" t="s">
        <v>934</v>
      </c>
      <c r="B7" s="1266"/>
      <c r="C7" s="10"/>
      <c r="D7" s="19"/>
      <c r="E7" s="1267"/>
      <c r="F7" s="1267"/>
      <c r="G7" s="345"/>
      <c r="H7" s="97"/>
      <c r="I7" s="1287" t="s">
        <v>970</v>
      </c>
      <c r="J7" s="1287"/>
    </row>
    <row r="8" spans="1:10" s="2" customFormat="1" ht="12.75" customHeight="1">
      <c r="A8" s="1289" t="s">
        <v>102</v>
      </c>
      <c r="B8" s="1290"/>
      <c r="C8" s="10"/>
      <c r="D8" s="19"/>
      <c r="E8" s="3"/>
      <c r="F8" s="12"/>
      <c r="G8" s="345"/>
      <c r="H8" s="97"/>
      <c r="I8" s="98"/>
      <c r="J8" s="352"/>
    </row>
    <row r="9" spans="1:10" s="2" customFormat="1" ht="12.75" customHeight="1">
      <c r="A9" s="1265" t="s">
        <v>103</v>
      </c>
      <c r="B9" s="1266"/>
      <c r="C9" s="1266"/>
      <c r="D9" s="1266"/>
      <c r="E9" s="3"/>
      <c r="F9" s="12"/>
      <c r="G9" s="345"/>
      <c r="H9" s="97"/>
      <c r="I9" s="98"/>
      <c r="J9" s="352"/>
    </row>
    <row r="10" spans="1:10" s="2" customFormat="1" ht="12.75" customHeight="1" thickBot="1">
      <c r="A10" s="95"/>
      <c r="B10" s="95"/>
      <c r="C10" s="95"/>
      <c r="D10" s="358"/>
      <c r="E10" s="3"/>
      <c r="F10" s="12"/>
      <c r="G10" s="345"/>
      <c r="H10" s="84"/>
      <c r="I10" s="85"/>
      <c r="J10" s="353"/>
    </row>
    <row r="11" spans="1:10" s="2" customFormat="1" ht="37.5" customHeight="1" thickBot="1">
      <c r="A11" s="164" t="s">
        <v>145</v>
      </c>
      <c r="B11" s="166" t="s">
        <v>146</v>
      </c>
      <c r="C11" s="165" t="s">
        <v>936</v>
      </c>
      <c r="D11" s="161" t="s">
        <v>138</v>
      </c>
      <c r="E11" s="162" t="s">
        <v>139</v>
      </c>
      <c r="F11" s="161" t="s">
        <v>140</v>
      </c>
      <c r="G11" s="163" t="s">
        <v>141</v>
      </c>
      <c r="H11" s="163" t="s">
        <v>142</v>
      </c>
      <c r="I11" s="163" t="s">
        <v>143</v>
      </c>
      <c r="J11" s="163" t="s">
        <v>144</v>
      </c>
    </row>
    <row r="12" spans="1:11" s="2" customFormat="1" ht="36" customHeight="1" thickBot="1">
      <c r="A12" s="384" t="s">
        <v>90</v>
      </c>
      <c r="B12" s="122"/>
      <c r="C12" s="122"/>
      <c r="D12" s="19"/>
      <c r="E12" s="236"/>
      <c r="F12" s="19"/>
      <c r="G12" s="123"/>
      <c r="H12" s="123"/>
      <c r="I12" s="123"/>
      <c r="J12" s="123"/>
      <c r="K12" s="1"/>
    </row>
    <row r="13" spans="1:10" s="27" customFormat="1" ht="12.75" customHeight="1">
      <c r="A13" s="557">
        <v>211</v>
      </c>
      <c r="B13" s="250" t="s">
        <v>937</v>
      </c>
      <c r="C13" s="558" t="s">
        <v>105</v>
      </c>
      <c r="D13" s="559">
        <v>10</v>
      </c>
      <c r="E13" s="560">
        <v>108</v>
      </c>
      <c r="F13" s="136">
        <f aca="true" t="shared" si="0" ref="F13:F35">D13*E13</f>
        <v>1080</v>
      </c>
      <c r="G13" s="450">
        <f aca="true" t="shared" si="1" ref="G13:G35">F13</f>
        <v>1080</v>
      </c>
      <c r="H13" s="450"/>
      <c r="I13" s="450"/>
      <c r="J13" s="171">
        <v>1080</v>
      </c>
    </row>
    <row r="14" spans="1:10" s="27" customFormat="1" ht="12.75" customHeight="1">
      <c r="A14" s="31">
        <v>211</v>
      </c>
      <c r="B14" s="29" t="s">
        <v>961</v>
      </c>
      <c r="C14" s="128" t="s">
        <v>106</v>
      </c>
      <c r="D14" s="441">
        <v>48</v>
      </c>
      <c r="E14" s="237">
        <v>9</v>
      </c>
      <c r="F14" s="81">
        <f t="shared" si="0"/>
        <v>432</v>
      </c>
      <c r="G14" s="452">
        <f t="shared" si="1"/>
        <v>432</v>
      </c>
      <c r="H14" s="452"/>
      <c r="I14" s="452"/>
      <c r="J14" s="172">
        <v>432</v>
      </c>
    </row>
    <row r="15" spans="1:10" s="27" customFormat="1" ht="12.75" customHeight="1">
      <c r="A15" s="31">
        <v>211</v>
      </c>
      <c r="B15" s="29" t="s">
        <v>109</v>
      </c>
      <c r="C15" s="128" t="s">
        <v>108</v>
      </c>
      <c r="D15" s="441">
        <v>144</v>
      </c>
      <c r="E15" s="237">
        <v>15</v>
      </c>
      <c r="F15" s="81">
        <f t="shared" si="0"/>
        <v>2160</v>
      </c>
      <c r="G15" s="452">
        <f t="shared" si="1"/>
        <v>2160</v>
      </c>
      <c r="H15" s="452"/>
      <c r="I15" s="452"/>
      <c r="J15" s="172">
        <v>2160</v>
      </c>
    </row>
    <row r="16" spans="1:11" s="27" customFormat="1" ht="12.75" customHeight="1">
      <c r="A16" s="33" t="s">
        <v>955</v>
      </c>
      <c r="B16" s="34"/>
      <c r="C16" s="58"/>
      <c r="D16" s="439"/>
      <c r="E16" s="453"/>
      <c r="F16" s="68">
        <f>SUM(F13:F15)</f>
        <v>3672</v>
      </c>
      <c r="G16" s="452"/>
      <c r="H16" s="452"/>
      <c r="I16" s="452"/>
      <c r="J16" s="173">
        <v>3672</v>
      </c>
      <c r="K16" s="129"/>
    </row>
    <row r="17" spans="1:10" s="27" customFormat="1" ht="12.75" customHeight="1">
      <c r="A17" s="36">
        <v>222</v>
      </c>
      <c r="B17" s="37" t="s">
        <v>964</v>
      </c>
      <c r="C17" s="60" t="s">
        <v>226</v>
      </c>
      <c r="D17" s="66">
        <v>31</v>
      </c>
      <c r="E17" s="224">
        <v>470</v>
      </c>
      <c r="F17" s="81">
        <v>14590</v>
      </c>
      <c r="G17" s="452">
        <f t="shared" si="1"/>
        <v>14590</v>
      </c>
      <c r="H17" s="452"/>
      <c r="I17" s="452"/>
      <c r="J17" s="172">
        <v>14590</v>
      </c>
    </row>
    <row r="18" spans="1:10" s="27" customFormat="1" ht="12.75" customHeight="1">
      <c r="A18" s="38" t="s">
        <v>227</v>
      </c>
      <c r="B18" s="37"/>
      <c r="C18" s="60"/>
      <c r="D18" s="66"/>
      <c r="E18" s="224"/>
      <c r="F18" s="68">
        <v>14590</v>
      </c>
      <c r="G18" s="452"/>
      <c r="H18" s="452"/>
      <c r="I18" s="452"/>
      <c r="J18" s="173">
        <v>14590</v>
      </c>
    </row>
    <row r="19" spans="1:10" s="27" customFormat="1" ht="12.75" customHeight="1">
      <c r="A19" s="36">
        <v>231</v>
      </c>
      <c r="B19" s="37" t="s">
        <v>953</v>
      </c>
      <c r="C19" s="60" t="s">
        <v>1043</v>
      </c>
      <c r="D19" s="66">
        <v>169</v>
      </c>
      <c r="E19" s="224">
        <v>19</v>
      </c>
      <c r="F19" s="81">
        <f t="shared" si="0"/>
        <v>3211</v>
      </c>
      <c r="G19" s="452">
        <f t="shared" si="1"/>
        <v>3211</v>
      </c>
      <c r="H19" s="452"/>
      <c r="I19" s="452"/>
      <c r="J19" s="172">
        <v>3211</v>
      </c>
    </row>
    <row r="20" spans="1:10" s="27" customFormat="1" ht="12.75" customHeight="1">
      <c r="A20" s="28">
        <v>231</v>
      </c>
      <c r="B20" s="30" t="s">
        <v>953</v>
      </c>
      <c r="C20" s="60" t="s">
        <v>1044</v>
      </c>
      <c r="D20" s="66">
        <v>158</v>
      </c>
      <c r="E20" s="224">
        <v>22</v>
      </c>
      <c r="F20" s="81">
        <f t="shared" si="0"/>
        <v>3476</v>
      </c>
      <c r="G20" s="452">
        <f t="shared" si="1"/>
        <v>3476</v>
      </c>
      <c r="H20" s="452"/>
      <c r="I20" s="452"/>
      <c r="J20" s="172">
        <v>3476</v>
      </c>
    </row>
    <row r="21" spans="1:10" s="27" customFormat="1" ht="12.75" customHeight="1">
      <c r="A21" s="35">
        <v>231</v>
      </c>
      <c r="B21" s="29" t="s">
        <v>937</v>
      </c>
      <c r="C21" s="60" t="s">
        <v>938</v>
      </c>
      <c r="D21" s="66">
        <v>11</v>
      </c>
      <c r="E21" s="224">
        <v>11</v>
      </c>
      <c r="F21" s="81">
        <f t="shared" si="0"/>
        <v>121</v>
      </c>
      <c r="G21" s="452">
        <f t="shared" si="1"/>
        <v>121</v>
      </c>
      <c r="H21" s="452"/>
      <c r="I21" s="452"/>
      <c r="J21" s="172">
        <v>121</v>
      </c>
    </row>
    <row r="22" spans="1:10" s="27" customFormat="1" ht="12.75" customHeight="1">
      <c r="A22" s="28">
        <v>231</v>
      </c>
      <c r="B22" s="29" t="s">
        <v>960</v>
      </c>
      <c r="C22" s="110" t="s">
        <v>113</v>
      </c>
      <c r="D22" s="247">
        <v>3</v>
      </c>
      <c r="E22" s="224">
        <v>55</v>
      </c>
      <c r="F22" s="81">
        <f t="shared" si="0"/>
        <v>165</v>
      </c>
      <c r="G22" s="452">
        <f t="shared" si="1"/>
        <v>165</v>
      </c>
      <c r="H22" s="452"/>
      <c r="I22" s="452"/>
      <c r="J22" s="172">
        <v>165</v>
      </c>
    </row>
    <row r="23" spans="1:10" s="27" customFormat="1" ht="12.75" customHeight="1">
      <c r="A23" s="28">
        <v>231</v>
      </c>
      <c r="B23" s="29" t="s">
        <v>960</v>
      </c>
      <c r="C23" s="110" t="s">
        <v>114</v>
      </c>
      <c r="D23" s="247">
        <v>3</v>
      </c>
      <c r="E23" s="224">
        <v>104</v>
      </c>
      <c r="F23" s="81">
        <f t="shared" si="0"/>
        <v>312</v>
      </c>
      <c r="G23" s="452">
        <f t="shared" si="1"/>
        <v>312</v>
      </c>
      <c r="H23" s="452"/>
      <c r="I23" s="452"/>
      <c r="J23" s="172">
        <v>312</v>
      </c>
    </row>
    <row r="24" spans="1:11" s="41" customFormat="1" ht="12.75" customHeight="1">
      <c r="A24" s="38" t="s">
        <v>956</v>
      </c>
      <c r="B24" s="39"/>
      <c r="C24" s="61"/>
      <c r="D24" s="69"/>
      <c r="E24" s="454"/>
      <c r="F24" s="68">
        <f>SUM(F19:F23)</f>
        <v>7285</v>
      </c>
      <c r="G24" s="452"/>
      <c r="H24" s="452"/>
      <c r="I24" s="452"/>
      <c r="J24" s="173">
        <v>7285</v>
      </c>
      <c r="K24" s="138"/>
    </row>
    <row r="25" spans="1:14" s="27" customFormat="1" ht="12.75" customHeight="1">
      <c r="A25" s="36">
        <v>256</v>
      </c>
      <c r="B25" s="37" t="s">
        <v>954</v>
      </c>
      <c r="C25" s="60" t="s">
        <v>962</v>
      </c>
      <c r="D25" s="66">
        <v>24400</v>
      </c>
      <c r="E25" s="224">
        <v>3</v>
      </c>
      <c r="F25" s="81">
        <f t="shared" si="0"/>
        <v>73200</v>
      </c>
      <c r="G25" s="452">
        <f t="shared" si="1"/>
        <v>73200</v>
      </c>
      <c r="H25" s="452"/>
      <c r="I25" s="452"/>
      <c r="J25" s="172">
        <v>73200</v>
      </c>
      <c r="N25" s="27">
        <f>15000*25/100</f>
        <v>3750</v>
      </c>
    </row>
    <row r="26" spans="1:10" s="44" customFormat="1" ht="12.75" customHeight="1">
      <c r="A26" s="38" t="s">
        <v>957</v>
      </c>
      <c r="B26" s="39"/>
      <c r="C26" s="61"/>
      <c r="D26" s="69"/>
      <c r="E26" s="454"/>
      <c r="F26" s="68">
        <f>SUM(F25:F25)</f>
        <v>73200</v>
      </c>
      <c r="G26" s="452"/>
      <c r="H26" s="452"/>
      <c r="I26" s="452"/>
      <c r="J26" s="173">
        <v>73200</v>
      </c>
    </row>
    <row r="27" spans="1:10" s="27" customFormat="1" ht="12.75" customHeight="1">
      <c r="A27" s="35">
        <v>292</v>
      </c>
      <c r="B27" s="37" t="s">
        <v>937</v>
      </c>
      <c r="C27" s="21" t="s">
        <v>983</v>
      </c>
      <c r="D27" s="247">
        <v>27</v>
      </c>
      <c r="E27" s="22">
        <v>6</v>
      </c>
      <c r="F27" s="81">
        <f t="shared" si="0"/>
        <v>162</v>
      </c>
      <c r="G27" s="452">
        <f t="shared" si="1"/>
        <v>162</v>
      </c>
      <c r="H27" s="452"/>
      <c r="I27" s="452"/>
      <c r="J27" s="172">
        <v>162</v>
      </c>
    </row>
    <row r="28" spans="1:10" s="27" customFormat="1" ht="27" customHeight="1">
      <c r="A28" s="35">
        <v>292</v>
      </c>
      <c r="B28" s="37" t="s">
        <v>937</v>
      </c>
      <c r="C28" s="21" t="s">
        <v>984</v>
      </c>
      <c r="D28" s="247">
        <v>200</v>
      </c>
      <c r="E28" s="22">
        <v>15</v>
      </c>
      <c r="F28" s="81">
        <f t="shared" si="0"/>
        <v>3000</v>
      </c>
      <c r="G28" s="452">
        <f t="shared" si="1"/>
        <v>3000</v>
      </c>
      <c r="H28" s="452"/>
      <c r="I28" s="452"/>
      <c r="J28" s="172">
        <v>3000</v>
      </c>
    </row>
    <row r="29" spans="1:10" s="27" customFormat="1" ht="15.75" customHeight="1">
      <c r="A29" s="35">
        <v>292</v>
      </c>
      <c r="B29" s="29" t="s">
        <v>960</v>
      </c>
      <c r="C29" s="21" t="s">
        <v>1050</v>
      </c>
      <c r="D29" s="247">
        <v>2</v>
      </c>
      <c r="E29" s="22">
        <v>60</v>
      </c>
      <c r="F29" s="81">
        <f t="shared" si="0"/>
        <v>120</v>
      </c>
      <c r="G29" s="452">
        <f t="shared" si="1"/>
        <v>120</v>
      </c>
      <c r="H29" s="452"/>
      <c r="I29" s="452"/>
      <c r="J29" s="172">
        <v>120</v>
      </c>
    </row>
    <row r="30" spans="1:10" s="27" customFormat="1" ht="15.75" customHeight="1">
      <c r="A30" s="35">
        <v>292</v>
      </c>
      <c r="B30" s="29" t="s">
        <v>960</v>
      </c>
      <c r="C30" s="21" t="s">
        <v>1051</v>
      </c>
      <c r="D30" s="247">
        <v>4</v>
      </c>
      <c r="E30" s="22">
        <v>60</v>
      </c>
      <c r="F30" s="81">
        <f t="shared" si="0"/>
        <v>240</v>
      </c>
      <c r="G30" s="452">
        <f t="shared" si="1"/>
        <v>240</v>
      </c>
      <c r="H30" s="452"/>
      <c r="I30" s="452"/>
      <c r="J30" s="172">
        <v>240</v>
      </c>
    </row>
    <row r="31" spans="1:10" s="27" customFormat="1" ht="12.75" customHeight="1">
      <c r="A31" s="35">
        <v>292</v>
      </c>
      <c r="B31" s="29" t="s">
        <v>960</v>
      </c>
      <c r="C31" s="21" t="s">
        <v>994</v>
      </c>
      <c r="D31" s="247">
        <v>4</v>
      </c>
      <c r="E31" s="22">
        <v>50</v>
      </c>
      <c r="F31" s="81">
        <f t="shared" si="0"/>
        <v>200</v>
      </c>
      <c r="G31" s="452">
        <f t="shared" si="1"/>
        <v>200</v>
      </c>
      <c r="H31" s="452"/>
      <c r="I31" s="452"/>
      <c r="J31" s="172">
        <v>200</v>
      </c>
    </row>
    <row r="32" spans="1:10" s="27" customFormat="1" ht="12.75" customHeight="1">
      <c r="A32" s="35">
        <v>292</v>
      </c>
      <c r="B32" s="37" t="s">
        <v>937</v>
      </c>
      <c r="C32" s="21" t="s">
        <v>995</v>
      </c>
      <c r="D32" s="247">
        <v>50</v>
      </c>
      <c r="E32" s="22">
        <v>6</v>
      </c>
      <c r="F32" s="81">
        <f t="shared" si="0"/>
        <v>300</v>
      </c>
      <c r="G32" s="452">
        <f t="shared" si="1"/>
        <v>300</v>
      </c>
      <c r="H32" s="452"/>
      <c r="I32" s="452"/>
      <c r="J32" s="172">
        <v>300</v>
      </c>
    </row>
    <row r="33" spans="1:10" s="27" customFormat="1" ht="12.75" customHeight="1">
      <c r="A33" s="35">
        <v>292</v>
      </c>
      <c r="B33" s="37" t="s">
        <v>937</v>
      </c>
      <c r="C33" s="21" t="s">
        <v>996</v>
      </c>
      <c r="D33" s="247">
        <v>2</v>
      </c>
      <c r="E33" s="22">
        <v>9</v>
      </c>
      <c r="F33" s="81">
        <f t="shared" si="0"/>
        <v>18</v>
      </c>
      <c r="G33" s="452">
        <f t="shared" si="1"/>
        <v>18</v>
      </c>
      <c r="H33" s="452"/>
      <c r="I33" s="452"/>
      <c r="J33" s="172">
        <v>18</v>
      </c>
    </row>
    <row r="34" spans="1:10" s="27" customFormat="1" ht="12.75" customHeight="1">
      <c r="A34" s="35">
        <v>292</v>
      </c>
      <c r="B34" s="37" t="s">
        <v>937</v>
      </c>
      <c r="C34" s="21" t="s">
        <v>999</v>
      </c>
      <c r="D34" s="247">
        <v>20</v>
      </c>
      <c r="E34" s="22">
        <v>4</v>
      </c>
      <c r="F34" s="81">
        <f t="shared" si="0"/>
        <v>80</v>
      </c>
      <c r="G34" s="452">
        <f t="shared" si="1"/>
        <v>80</v>
      </c>
      <c r="H34" s="452"/>
      <c r="I34" s="452"/>
      <c r="J34" s="172">
        <v>80</v>
      </c>
    </row>
    <row r="35" spans="1:10" s="27" customFormat="1" ht="12.75" customHeight="1">
      <c r="A35" s="35">
        <v>292</v>
      </c>
      <c r="B35" s="37" t="s">
        <v>937</v>
      </c>
      <c r="C35" s="21" t="s">
        <v>1003</v>
      </c>
      <c r="D35" s="247">
        <v>100</v>
      </c>
      <c r="E35" s="22">
        <v>2</v>
      </c>
      <c r="F35" s="81">
        <f t="shared" si="0"/>
        <v>200</v>
      </c>
      <c r="G35" s="452">
        <f t="shared" si="1"/>
        <v>200</v>
      </c>
      <c r="H35" s="452"/>
      <c r="I35" s="452"/>
      <c r="J35" s="172">
        <v>200</v>
      </c>
    </row>
    <row r="36" spans="1:10" s="27" customFormat="1" ht="24.75" customHeight="1">
      <c r="A36" s="35">
        <v>292</v>
      </c>
      <c r="B36" s="37" t="s">
        <v>937</v>
      </c>
      <c r="C36" s="21" t="s">
        <v>1008</v>
      </c>
      <c r="D36" s="247">
        <v>20</v>
      </c>
      <c r="E36" s="22">
        <v>5</v>
      </c>
      <c r="F36" s="81">
        <f>D36*E36</f>
        <v>100</v>
      </c>
      <c r="G36" s="452">
        <f>F36</f>
        <v>100</v>
      </c>
      <c r="H36" s="452"/>
      <c r="I36" s="452"/>
      <c r="J36" s="172">
        <v>100</v>
      </c>
    </row>
    <row r="37" spans="1:10" s="44" customFormat="1" ht="14.25" customHeight="1" thickBot="1">
      <c r="A37" s="490" t="s">
        <v>958</v>
      </c>
      <c r="B37" s="491"/>
      <c r="C37" s="492"/>
      <c r="D37" s="502"/>
      <c r="E37" s="506"/>
      <c r="F37" s="71">
        <f>SUM(F27:F36)</f>
        <v>4420</v>
      </c>
      <c r="G37" s="461"/>
      <c r="H37" s="461"/>
      <c r="I37" s="461"/>
      <c r="J37" s="174">
        <v>4420</v>
      </c>
    </row>
    <row r="38" spans="1:10" s="44" customFormat="1" ht="19.5" customHeight="1" thickBot="1">
      <c r="A38" s="48"/>
      <c r="B38" s="42"/>
      <c r="C38" s="65"/>
      <c r="D38" s="260"/>
      <c r="E38" s="366"/>
      <c r="F38" s="262"/>
      <c r="G38" s="360"/>
      <c r="H38" s="90"/>
      <c r="I38" s="90"/>
      <c r="J38" s="360"/>
    </row>
    <row r="39" spans="1:11" s="371" customFormat="1" ht="24.75" customHeight="1" thickBot="1">
      <c r="A39" s="1272" t="s">
        <v>136</v>
      </c>
      <c r="B39" s="1273"/>
      <c r="C39" s="1273"/>
      <c r="D39" s="1273"/>
      <c r="E39" s="1245"/>
      <c r="F39" s="159">
        <f>+F16+F24+F26+F37+F18</f>
        <v>103167</v>
      </c>
      <c r="G39" s="159">
        <f>SUM(G13:G37)</f>
        <v>103167</v>
      </c>
      <c r="H39" s="159">
        <f>SUM(H13:H37)</f>
        <v>0</v>
      </c>
      <c r="I39" s="159">
        <f>SUM(I13:I37)</f>
        <v>0</v>
      </c>
      <c r="J39" s="159">
        <f>SUM(J37,J26,J24,J18,J16)</f>
        <v>103167</v>
      </c>
      <c r="K39" s="367"/>
    </row>
    <row r="40" spans="1:11" s="15" customFormat="1" ht="19.5" customHeight="1" thickBot="1">
      <c r="A40" s="93"/>
      <c r="B40" s="93"/>
      <c r="C40" s="93"/>
      <c r="D40" s="93"/>
      <c r="E40" s="93"/>
      <c r="F40" s="106"/>
      <c r="G40" s="346"/>
      <c r="H40" s="92"/>
      <c r="I40" s="92"/>
      <c r="J40" s="354"/>
      <c r="K40" s="13"/>
    </row>
    <row r="41" spans="1:11" s="96" customFormat="1" ht="34.5" customHeight="1" thickBot="1">
      <c r="A41" s="430" t="s">
        <v>89</v>
      </c>
      <c r="B41" s="93"/>
      <c r="C41" s="93"/>
      <c r="D41" s="93"/>
      <c r="E41" s="93"/>
      <c r="F41" s="94"/>
      <c r="G41" s="346"/>
      <c r="H41" s="92"/>
      <c r="I41" s="92"/>
      <c r="J41" s="354"/>
      <c r="K41" s="133"/>
    </row>
    <row r="42" spans="1:11" s="96" customFormat="1" ht="16.5" customHeight="1">
      <c r="A42" s="125">
        <v>311</v>
      </c>
      <c r="B42" s="151" t="s">
        <v>946</v>
      </c>
      <c r="C42" s="152" t="s">
        <v>127</v>
      </c>
      <c r="D42" s="462">
        <v>12</v>
      </c>
      <c r="E42" s="503">
        <v>485</v>
      </c>
      <c r="F42" s="120">
        <f>D42*E42</f>
        <v>5820</v>
      </c>
      <c r="G42" s="450">
        <f>F42</f>
        <v>5820</v>
      </c>
      <c r="H42" s="450"/>
      <c r="I42" s="561"/>
      <c r="J42" s="176">
        <f>SUM(G42:I42)</f>
        <v>5820</v>
      </c>
      <c r="K42" s="133"/>
    </row>
    <row r="43" spans="1:11" s="96" customFormat="1" ht="15.75" customHeight="1">
      <c r="A43" s="406" t="s">
        <v>128</v>
      </c>
      <c r="B43" s="309"/>
      <c r="C43" s="150"/>
      <c r="D43" s="463"/>
      <c r="E43" s="519"/>
      <c r="F43" s="75">
        <f>SUM(F42:F42)</f>
        <v>5820</v>
      </c>
      <c r="G43" s="452"/>
      <c r="H43" s="473"/>
      <c r="I43" s="562"/>
      <c r="J43" s="177">
        <f>SUM(J42:J42)</f>
        <v>5820</v>
      </c>
      <c r="K43" s="133"/>
    </row>
    <row r="44" spans="1:11" s="45" customFormat="1" ht="12.75" customHeight="1">
      <c r="A44" s="28">
        <v>324</v>
      </c>
      <c r="B44" s="30" t="s">
        <v>946</v>
      </c>
      <c r="C44" s="60" t="s">
        <v>943</v>
      </c>
      <c r="D44" s="66">
        <v>12</v>
      </c>
      <c r="E44" s="224">
        <v>400</v>
      </c>
      <c r="F44" s="67">
        <f aca="true" t="shared" si="2" ref="F44:F52">D44*E44</f>
        <v>4800</v>
      </c>
      <c r="G44" s="452">
        <f aca="true" t="shared" si="3" ref="G44:G52">F44</f>
        <v>4800</v>
      </c>
      <c r="H44" s="452"/>
      <c r="I44" s="563"/>
      <c r="J44" s="178">
        <f aca="true" t="shared" si="4" ref="J44:J52">SUM(G44:I44)</f>
        <v>4800</v>
      </c>
      <c r="K44" s="132"/>
    </row>
    <row r="45" spans="1:10" s="44" customFormat="1" ht="12.75" customHeight="1">
      <c r="A45" s="38" t="s">
        <v>944</v>
      </c>
      <c r="B45" s="39"/>
      <c r="C45" s="61"/>
      <c r="D45" s="69"/>
      <c r="E45" s="454"/>
      <c r="F45" s="75">
        <f>SUM(F44:F44)</f>
        <v>4800</v>
      </c>
      <c r="G45" s="452"/>
      <c r="H45" s="452"/>
      <c r="I45" s="563"/>
      <c r="J45" s="177">
        <f>SUM(J44:J44)</f>
        <v>4800</v>
      </c>
    </row>
    <row r="46" spans="1:11" s="45" customFormat="1" ht="12.75" customHeight="1">
      <c r="A46" s="28">
        <v>349</v>
      </c>
      <c r="B46" s="30" t="s">
        <v>949</v>
      </c>
      <c r="C46" s="57" t="s">
        <v>966</v>
      </c>
      <c r="D46" s="66">
        <v>3</v>
      </c>
      <c r="E46" s="224">
        <v>600</v>
      </c>
      <c r="F46" s="67">
        <f t="shared" si="2"/>
        <v>1800</v>
      </c>
      <c r="G46" s="452">
        <f t="shared" si="3"/>
        <v>1800</v>
      </c>
      <c r="H46" s="452"/>
      <c r="I46" s="563"/>
      <c r="J46" s="178">
        <f t="shared" si="4"/>
        <v>1800</v>
      </c>
      <c r="K46" s="132"/>
    </row>
    <row r="47" spans="1:10" s="44" customFormat="1" ht="12.75" customHeight="1">
      <c r="A47" s="38" t="s">
        <v>963</v>
      </c>
      <c r="B47" s="39"/>
      <c r="C47" s="61"/>
      <c r="D47" s="69"/>
      <c r="E47" s="454"/>
      <c r="F47" s="75">
        <f>SUM(F46:F46)</f>
        <v>1800</v>
      </c>
      <c r="G47" s="452"/>
      <c r="H47" s="473"/>
      <c r="I47" s="473"/>
      <c r="J47" s="177">
        <f>SUM(J46:J46)</f>
        <v>1800</v>
      </c>
    </row>
    <row r="48" spans="1:11" s="45" customFormat="1" ht="12.75" customHeight="1">
      <c r="A48" s="36">
        <v>353</v>
      </c>
      <c r="B48" s="30" t="s">
        <v>968</v>
      </c>
      <c r="C48" s="57" t="s">
        <v>969</v>
      </c>
      <c r="D48" s="66">
        <v>6</v>
      </c>
      <c r="E48" s="224">
        <v>100</v>
      </c>
      <c r="F48" s="67">
        <f t="shared" si="2"/>
        <v>600</v>
      </c>
      <c r="G48" s="452">
        <f t="shared" si="3"/>
        <v>600</v>
      </c>
      <c r="H48" s="452"/>
      <c r="I48" s="452"/>
      <c r="J48" s="178">
        <f t="shared" si="4"/>
        <v>600</v>
      </c>
      <c r="K48" s="132"/>
    </row>
    <row r="49" spans="1:10" s="44" customFormat="1" ht="12.75" customHeight="1">
      <c r="A49" s="38" t="s">
        <v>947</v>
      </c>
      <c r="B49" s="39"/>
      <c r="C49" s="61"/>
      <c r="D49" s="69"/>
      <c r="E49" s="524"/>
      <c r="F49" s="75">
        <f>SUM(F48:F48)</f>
        <v>600</v>
      </c>
      <c r="G49" s="452"/>
      <c r="H49" s="473"/>
      <c r="I49" s="473"/>
      <c r="J49" s="177">
        <f>SUM(J48:J48)</f>
        <v>600</v>
      </c>
    </row>
    <row r="50" spans="1:11" s="45" customFormat="1" ht="12.75" customHeight="1">
      <c r="A50" s="31">
        <v>371</v>
      </c>
      <c r="B50" s="32" t="s">
        <v>946</v>
      </c>
      <c r="C50" s="119" t="s">
        <v>125</v>
      </c>
      <c r="D50" s="441">
        <v>12</v>
      </c>
      <c r="E50" s="237">
        <v>28065</v>
      </c>
      <c r="F50" s="67">
        <f t="shared" si="2"/>
        <v>336780</v>
      </c>
      <c r="G50" s="452">
        <f t="shared" si="3"/>
        <v>336780</v>
      </c>
      <c r="H50" s="452"/>
      <c r="I50" s="563"/>
      <c r="J50" s="178">
        <f t="shared" si="4"/>
        <v>336780</v>
      </c>
      <c r="K50" s="132"/>
    </row>
    <row r="51" spans="1:10" s="44" customFormat="1" ht="12" customHeight="1">
      <c r="A51" s="33" t="s">
        <v>124</v>
      </c>
      <c r="B51" s="34"/>
      <c r="C51" s="58"/>
      <c r="D51" s="439"/>
      <c r="E51" s="453"/>
      <c r="F51" s="75">
        <f>SUM(F50:F50)</f>
        <v>336780</v>
      </c>
      <c r="G51" s="452"/>
      <c r="H51" s="473"/>
      <c r="I51" s="473"/>
      <c r="J51" s="177">
        <f>SUM(J50:J50)</f>
        <v>336780</v>
      </c>
    </row>
    <row r="52" spans="1:11" s="45" customFormat="1" ht="12.75" customHeight="1">
      <c r="A52" s="35">
        <v>393</v>
      </c>
      <c r="B52" s="30" t="s">
        <v>946</v>
      </c>
      <c r="C52" s="60" t="s">
        <v>1046</v>
      </c>
      <c r="D52" s="66">
        <v>12</v>
      </c>
      <c r="E52" s="224">
        <v>5760</v>
      </c>
      <c r="F52" s="67">
        <f t="shared" si="2"/>
        <v>69120</v>
      </c>
      <c r="G52" s="452">
        <f t="shared" si="3"/>
        <v>69120</v>
      </c>
      <c r="H52" s="452"/>
      <c r="I52" s="563"/>
      <c r="J52" s="178">
        <f t="shared" si="4"/>
        <v>69120</v>
      </c>
      <c r="K52" s="132"/>
    </row>
    <row r="53" spans="1:10" s="44" customFormat="1" ht="12.75" customHeight="1" thickBot="1">
      <c r="A53" s="46" t="s">
        <v>951</v>
      </c>
      <c r="B53" s="47"/>
      <c r="C53" s="64"/>
      <c r="D53" s="472"/>
      <c r="E53" s="527"/>
      <c r="F53" s="175">
        <f>SUM(F52:F52)</f>
        <v>69120</v>
      </c>
      <c r="G53" s="461"/>
      <c r="H53" s="564"/>
      <c r="I53" s="564"/>
      <c r="J53" s="179">
        <f>SUM(J52:J52)</f>
        <v>69120</v>
      </c>
    </row>
    <row r="54" spans="1:10" s="44" customFormat="1" ht="19.5" customHeight="1" thickBot="1">
      <c r="A54" s="48"/>
      <c r="B54" s="48"/>
      <c r="C54" s="65"/>
      <c r="D54" s="362"/>
      <c r="E54" s="261"/>
      <c r="F54" s="262"/>
      <c r="G54" s="263"/>
      <c r="H54" s="86"/>
      <c r="I54" s="86"/>
      <c r="J54" s="263"/>
    </row>
    <row r="55" spans="1:11" s="370" customFormat="1" ht="24.75" customHeight="1" thickBot="1">
      <c r="A55" s="1272" t="s">
        <v>135</v>
      </c>
      <c r="B55" s="1273"/>
      <c r="C55" s="1273"/>
      <c r="D55" s="1273"/>
      <c r="E55" s="1273"/>
      <c r="F55" s="159">
        <f>+F53+F51+F49+F47+F45+F43</f>
        <v>418920</v>
      </c>
      <c r="G55" s="159">
        <f>SUM(G42:G53)</f>
        <v>418920</v>
      </c>
      <c r="H55" s="159">
        <f>SUM(H42:H53)</f>
        <v>0</v>
      </c>
      <c r="I55" s="159">
        <f>SUM(I42:I53)</f>
        <v>0</v>
      </c>
      <c r="J55" s="159">
        <f>+J53+J51+J49+J47+J45+J43</f>
        <v>418920</v>
      </c>
      <c r="K55" s="369"/>
    </row>
    <row r="56" spans="1:11" s="14" customFormat="1" ht="19.5" customHeight="1" thickBot="1">
      <c r="A56" s="93"/>
      <c r="B56" s="93"/>
      <c r="C56" s="93"/>
      <c r="D56" s="93"/>
      <c r="E56" s="93"/>
      <c r="F56" s="106"/>
      <c r="G56" s="361"/>
      <c r="H56" s="127"/>
      <c r="I56" s="88"/>
      <c r="J56" s="363"/>
      <c r="K56" s="131"/>
    </row>
    <row r="57" spans="1:11" s="14" customFormat="1" ht="33" customHeight="1" thickBot="1">
      <c r="A57" s="430" t="s">
        <v>88</v>
      </c>
      <c r="B57" s="93"/>
      <c r="C57" s="93"/>
      <c r="D57" s="93"/>
      <c r="E57" s="93"/>
      <c r="F57" s="106"/>
      <c r="G57" s="361"/>
      <c r="H57" s="88"/>
      <c r="I57" s="88"/>
      <c r="J57" s="363"/>
      <c r="K57" s="131"/>
    </row>
    <row r="58" spans="1:11" s="14" customFormat="1" ht="12.75" customHeight="1">
      <c r="A58" s="573">
        <v>434</v>
      </c>
      <c r="B58" s="565" t="s">
        <v>964</v>
      </c>
      <c r="C58" s="569" t="s">
        <v>92</v>
      </c>
      <c r="D58" s="578">
        <v>2</v>
      </c>
      <c r="E58" s="478">
        <v>100</v>
      </c>
      <c r="F58" s="139">
        <f>D58*E58</f>
        <v>200</v>
      </c>
      <c r="G58" s="581">
        <f>F58</f>
        <v>200</v>
      </c>
      <c r="H58" s="581"/>
      <c r="I58" s="581"/>
      <c r="J58" s="181">
        <f>SUM(G58:I58)</f>
        <v>200</v>
      </c>
      <c r="K58" s="131"/>
    </row>
    <row r="59" spans="1:11" s="14" customFormat="1" ht="12.75" customHeight="1">
      <c r="A59" s="574" t="s">
        <v>147</v>
      </c>
      <c r="B59" s="566"/>
      <c r="C59" s="570"/>
      <c r="D59" s="448"/>
      <c r="E59" s="459"/>
      <c r="F59" s="180">
        <f>SUM(F58:F58)</f>
        <v>200</v>
      </c>
      <c r="G59" s="479"/>
      <c r="H59" s="479"/>
      <c r="I59" s="479"/>
      <c r="J59" s="182">
        <f>SUM(J58:J58)</f>
        <v>200</v>
      </c>
      <c r="K59" s="135"/>
    </row>
    <row r="60" spans="1:11" s="14" customFormat="1" ht="12.75" customHeight="1">
      <c r="A60" s="575">
        <v>436</v>
      </c>
      <c r="B60" s="567" t="s">
        <v>937</v>
      </c>
      <c r="C60" s="570" t="s">
        <v>94</v>
      </c>
      <c r="D60" s="448">
        <v>1</v>
      </c>
      <c r="E60" s="459">
        <v>2300</v>
      </c>
      <c r="F60" s="114">
        <f>D60*E60</f>
        <v>2300</v>
      </c>
      <c r="G60" s="479">
        <f>F60</f>
        <v>2300</v>
      </c>
      <c r="H60" s="479"/>
      <c r="I60" s="479"/>
      <c r="J60" s="183">
        <f>SUM(G60:I60)</f>
        <v>2300</v>
      </c>
      <c r="K60" s="135"/>
    </row>
    <row r="61" spans="1:11" s="14" customFormat="1" ht="12.75" customHeight="1">
      <c r="A61" s="575">
        <v>436</v>
      </c>
      <c r="B61" s="567" t="s">
        <v>937</v>
      </c>
      <c r="C61" s="570" t="s">
        <v>95</v>
      </c>
      <c r="D61" s="448">
        <v>1</v>
      </c>
      <c r="E61" s="459">
        <v>1000</v>
      </c>
      <c r="F61" s="114">
        <f>D61*E61</f>
        <v>1000</v>
      </c>
      <c r="G61" s="479">
        <f>F61</f>
        <v>1000</v>
      </c>
      <c r="H61" s="479"/>
      <c r="I61" s="479"/>
      <c r="J61" s="183">
        <f>SUM(G61:I61)</f>
        <v>1000</v>
      </c>
      <c r="K61" s="131"/>
    </row>
    <row r="62" spans="1:11" s="14" customFormat="1" ht="12.75" customHeight="1">
      <c r="A62" s="576">
        <v>436</v>
      </c>
      <c r="B62" s="566" t="s">
        <v>937</v>
      </c>
      <c r="C62" s="571" t="s">
        <v>97</v>
      </c>
      <c r="D62" s="579">
        <v>1</v>
      </c>
      <c r="E62" s="480">
        <v>300</v>
      </c>
      <c r="F62" s="114">
        <f>D62*E62</f>
        <v>300</v>
      </c>
      <c r="G62" s="479">
        <f>F62</f>
        <v>300</v>
      </c>
      <c r="H62" s="479"/>
      <c r="I62" s="479"/>
      <c r="J62" s="183">
        <f>SUM(G62:I62)</f>
        <v>300</v>
      </c>
      <c r="K62" s="131"/>
    </row>
    <row r="63" spans="1:11" s="14" customFormat="1" ht="12.75" customHeight="1" thickBot="1">
      <c r="A63" s="577" t="s">
        <v>948</v>
      </c>
      <c r="B63" s="568"/>
      <c r="C63" s="572"/>
      <c r="D63" s="580"/>
      <c r="E63" s="582"/>
      <c r="F63" s="118">
        <f>SUM(F60:F62)</f>
        <v>3600</v>
      </c>
      <c r="G63" s="486"/>
      <c r="H63" s="486"/>
      <c r="I63" s="486"/>
      <c r="J63" s="184">
        <f>SUM(J60:J62)</f>
        <v>3600</v>
      </c>
      <c r="K63" s="131"/>
    </row>
    <row r="64" spans="1:11" s="14" customFormat="1" ht="19.5" customHeight="1" thickBot="1">
      <c r="A64" s="93"/>
      <c r="B64" s="93"/>
      <c r="C64" s="93"/>
      <c r="D64" s="93"/>
      <c r="E64" s="93"/>
      <c r="F64" s="106"/>
      <c r="G64" s="361"/>
      <c r="H64" s="88"/>
      <c r="I64" s="88"/>
      <c r="J64" s="363"/>
      <c r="K64" s="131"/>
    </row>
    <row r="65" spans="1:10" s="367" customFormat="1" ht="24.75" customHeight="1" thickBot="1">
      <c r="A65" s="1272" t="s">
        <v>137</v>
      </c>
      <c r="B65" s="1273"/>
      <c r="C65" s="1273"/>
      <c r="D65" s="1273"/>
      <c r="E65" s="1273"/>
      <c r="F65" s="159">
        <f>+F59+F63</f>
        <v>3800</v>
      </c>
      <c r="G65" s="159">
        <f>SUM(G58:G63)</f>
        <v>3800</v>
      </c>
      <c r="H65" s="159">
        <f>SUM(H58:H63)</f>
        <v>0</v>
      </c>
      <c r="I65" s="159">
        <f>SUM(I58:I63)</f>
        <v>0</v>
      </c>
      <c r="J65" s="159">
        <f>+J59+J63</f>
        <v>3800</v>
      </c>
    </row>
    <row r="66" spans="1:11" s="53" customFormat="1" ht="19.5" customHeight="1" thickBot="1">
      <c r="A66" s="50"/>
      <c r="B66" s="50"/>
      <c r="C66" s="50"/>
      <c r="D66" s="51"/>
      <c r="E66" s="52"/>
      <c r="F66" s="51"/>
      <c r="G66" s="154"/>
      <c r="H66" s="154"/>
      <c r="I66" s="155"/>
      <c r="J66" s="155"/>
      <c r="K66" s="54"/>
    </row>
    <row r="67" spans="1:10" s="368" customFormat="1" ht="24.75" customHeight="1" thickBot="1">
      <c r="A67" s="1269" t="s">
        <v>63</v>
      </c>
      <c r="B67" s="1270"/>
      <c r="C67" s="1270"/>
      <c r="D67" s="1270"/>
      <c r="E67" s="1271"/>
      <c r="F67" s="160">
        <f>+F39+F55+F65</f>
        <v>525887</v>
      </c>
      <c r="G67" s="160">
        <f>+G39+G55+G65</f>
        <v>525887</v>
      </c>
      <c r="H67" s="160">
        <f>+H39+H55+H65</f>
        <v>0</v>
      </c>
      <c r="I67" s="160">
        <f>+I39+I55+I65</f>
        <v>0</v>
      </c>
      <c r="J67" s="160">
        <f>+J39+J55+J65</f>
        <v>525887</v>
      </c>
    </row>
    <row r="68" spans="2:11" s="53" customFormat="1" ht="12.75" customHeight="1">
      <c r="B68" s="54"/>
      <c r="D68" s="55"/>
      <c r="E68" s="56"/>
      <c r="F68" s="55"/>
      <c r="G68" s="154"/>
      <c r="H68" s="154"/>
      <c r="I68" s="155"/>
      <c r="J68" s="155"/>
      <c r="K68" s="54"/>
    </row>
    <row r="69" spans="2:11" s="53" customFormat="1" ht="12.75" customHeight="1">
      <c r="B69" s="54"/>
      <c r="D69" s="55"/>
      <c r="E69" s="56"/>
      <c r="F69" s="55"/>
      <c r="G69" s="154"/>
      <c r="H69" s="154"/>
      <c r="I69" s="155"/>
      <c r="J69" s="155"/>
      <c r="K69" s="54"/>
    </row>
    <row r="70" spans="2:11" s="53" customFormat="1" ht="12.75" customHeight="1">
      <c r="B70" s="54"/>
      <c r="D70" s="55"/>
      <c r="E70" s="56"/>
      <c r="F70" s="55"/>
      <c r="G70" s="154"/>
      <c r="H70" s="154"/>
      <c r="I70" s="155"/>
      <c r="J70" s="155"/>
      <c r="K70" s="54"/>
    </row>
    <row r="71" spans="2:11" s="53" customFormat="1" ht="12.75" customHeight="1">
      <c r="B71" s="54"/>
      <c r="D71" s="55"/>
      <c r="E71" s="56"/>
      <c r="F71" s="55"/>
      <c r="G71" s="154"/>
      <c r="H71" s="154"/>
      <c r="I71" s="155"/>
      <c r="J71" s="155"/>
      <c r="K71" s="54"/>
    </row>
    <row r="72" spans="2:11" s="53" customFormat="1" ht="12.75" customHeight="1">
      <c r="B72" s="54"/>
      <c r="D72" s="55"/>
      <c r="E72" s="56"/>
      <c r="F72" s="55"/>
      <c r="G72" s="154"/>
      <c r="H72" s="154"/>
      <c r="I72" s="155"/>
      <c r="J72" s="155"/>
      <c r="K72" s="54"/>
    </row>
    <row r="73" spans="2:11" s="53" customFormat="1" ht="12.75" customHeight="1">
      <c r="B73" s="54"/>
      <c r="D73" s="55"/>
      <c r="E73" s="56"/>
      <c r="F73" s="55"/>
      <c r="G73" s="154"/>
      <c r="H73" s="154"/>
      <c r="I73" s="155"/>
      <c r="J73" s="155"/>
      <c r="K73" s="54"/>
    </row>
    <row r="74" spans="2:11" s="53" customFormat="1" ht="12.75" customHeight="1">
      <c r="B74" s="54"/>
      <c r="D74" s="55"/>
      <c r="E74" s="56"/>
      <c r="F74" s="55"/>
      <c r="G74" s="154"/>
      <c r="H74" s="154"/>
      <c r="I74" s="155"/>
      <c r="J74" s="155"/>
      <c r="K74" s="54"/>
    </row>
    <row r="75" spans="2:11" s="53" customFormat="1" ht="12.75" customHeight="1">
      <c r="B75" s="54"/>
      <c r="D75" s="55"/>
      <c r="E75" s="56"/>
      <c r="F75" s="55"/>
      <c r="G75" s="154"/>
      <c r="H75" s="154"/>
      <c r="I75" s="155"/>
      <c r="J75" s="155"/>
      <c r="K75" s="54"/>
    </row>
    <row r="76" spans="2:11" s="53" customFormat="1" ht="12.75" customHeight="1">
      <c r="B76" s="54"/>
      <c r="D76" s="55"/>
      <c r="E76" s="56"/>
      <c r="F76" s="55"/>
      <c r="G76" s="154"/>
      <c r="H76" s="154"/>
      <c r="I76" s="155"/>
      <c r="J76" s="155"/>
      <c r="K76" s="54"/>
    </row>
    <row r="77" spans="2:11" s="53" customFormat="1" ht="12.75" customHeight="1">
      <c r="B77" s="54"/>
      <c r="D77" s="55"/>
      <c r="E77" s="56"/>
      <c r="F77" s="55"/>
      <c r="G77" s="154"/>
      <c r="H77" s="154"/>
      <c r="I77" s="155"/>
      <c r="J77" s="155"/>
      <c r="K77" s="54"/>
    </row>
    <row r="78" spans="2:11" s="53" customFormat="1" ht="12.75" customHeight="1">
      <c r="B78" s="54"/>
      <c r="D78" s="55"/>
      <c r="E78" s="56"/>
      <c r="F78" s="55"/>
      <c r="G78" s="154"/>
      <c r="H78" s="154"/>
      <c r="I78" s="155"/>
      <c r="J78" s="155"/>
      <c r="K78" s="54"/>
    </row>
    <row r="79" spans="2:11" s="53" customFormat="1" ht="12.75" customHeight="1">
      <c r="B79" s="54"/>
      <c r="D79" s="55"/>
      <c r="E79" s="56"/>
      <c r="F79" s="55"/>
      <c r="G79" s="154"/>
      <c r="H79" s="154"/>
      <c r="I79" s="155"/>
      <c r="J79" s="155"/>
      <c r="K79" s="54"/>
    </row>
    <row r="80" spans="2:11" s="53" customFormat="1" ht="12.75" customHeight="1">
      <c r="B80" s="54"/>
      <c r="D80" s="55"/>
      <c r="E80" s="56"/>
      <c r="F80" s="55"/>
      <c r="G80" s="154"/>
      <c r="H80" s="154"/>
      <c r="I80" s="155"/>
      <c r="J80" s="155"/>
      <c r="K80" s="54"/>
    </row>
    <row r="81" spans="2:11" s="53" customFormat="1" ht="12.75" customHeight="1">
      <c r="B81" s="54"/>
      <c r="D81" s="55"/>
      <c r="E81" s="56"/>
      <c r="F81" s="55"/>
      <c r="G81" s="154"/>
      <c r="H81" s="154"/>
      <c r="I81" s="155"/>
      <c r="J81" s="155"/>
      <c r="K81" s="54"/>
    </row>
    <row r="82" spans="2:11" s="53" customFormat="1" ht="12.75" customHeight="1">
      <c r="B82" s="54"/>
      <c r="D82" s="55"/>
      <c r="E82" s="56"/>
      <c r="F82" s="55"/>
      <c r="G82" s="154"/>
      <c r="H82" s="154"/>
      <c r="I82" s="155"/>
      <c r="J82" s="155"/>
      <c r="K82" s="54"/>
    </row>
    <row r="83" spans="2:11" s="53" customFormat="1" ht="12.75" customHeight="1">
      <c r="B83" s="54"/>
      <c r="D83" s="55"/>
      <c r="E83" s="56"/>
      <c r="F83" s="55"/>
      <c r="G83" s="154"/>
      <c r="H83" s="154"/>
      <c r="I83" s="155"/>
      <c r="J83" s="155"/>
      <c r="K83" s="54"/>
    </row>
    <row r="84" spans="2:11" s="53" customFormat="1" ht="12.75" customHeight="1">
      <c r="B84" s="54"/>
      <c r="D84" s="55"/>
      <c r="E84" s="56"/>
      <c r="F84" s="55"/>
      <c r="G84" s="154"/>
      <c r="H84" s="154"/>
      <c r="I84" s="155"/>
      <c r="J84" s="155"/>
      <c r="K84" s="54"/>
    </row>
    <row r="85" spans="2:11" s="53" customFormat="1" ht="12.75" customHeight="1">
      <c r="B85" s="54"/>
      <c r="D85" s="55"/>
      <c r="E85" s="56"/>
      <c r="F85" s="55"/>
      <c r="G85" s="154"/>
      <c r="H85" s="154"/>
      <c r="I85" s="155"/>
      <c r="J85" s="155"/>
      <c r="K85" s="54"/>
    </row>
    <row r="86" spans="2:11" s="53" customFormat="1" ht="12.75" customHeight="1">
      <c r="B86" s="54"/>
      <c r="D86" s="55"/>
      <c r="E86" s="56"/>
      <c r="F86" s="55"/>
      <c r="G86" s="154"/>
      <c r="H86" s="154"/>
      <c r="I86" s="155"/>
      <c r="J86" s="155"/>
      <c r="K86" s="54"/>
    </row>
    <row r="87" spans="2:11" s="53" customFormat="1" ht="12.75" customHeight="1">
      <c r="B87" s="54"/>
      <c r="D87" s="55"/>
      <c r="E87" s="56"/>
      <c r="F87" s="55"/>
      <c r="G87" s="154"/>
      <c r="H87" s="154"/>
      <c r="I87" s="155"/>
      <c r="J87" s="155"/>
      <c r="K87" s="54"/>
    </row>
    <row r="88" spans="2:11" s="53" customFormat="1" ht="12.75" customHeight="1">
      <c r="B88" s="54"/>
      <c r="D88" s="55"/>
      <c r="E88" s="56"/>
      <c r="F88" s="55"/>
      <c r="G88" s="154"/>
      <c r="H88" s="154"/>
      <c r="I88" s="155"/>
      <c r="J88" s="155"/>
      <c r="K88" s="54"/>
    </row>
    <row r="89" spans="2:11" s="53" customFormat="1" ht="12.75" customHeight="1">
      <c r="B89" s="54"/>
      <c r="D89" s="55"/>
      <c r="E89" s="56"/>
      <c r="F89" s="55"/>
      <c r="G89" s="154"/>
      <c r="H89" s="154"/>
      <c r="I89" s="155"/>
      <c r="J89" s="155"/>
      <c r="K89" s="54"/>
    </row>
    <row r="90" spans="2:11" s="53" customFormat="1" ht="12.75" customHeight="1">
      <c r="B90" s="54"/>
      <c r="D90" s="55"/>
      <c r="E90" s="56"/>
      <c r="F90" s="55"/>
      <c r="G90" s="154"/>
      <c r="H90" s="154"/>
      <c r="I90" s="155"/>
      <c r="J90" s="155"/>
      <c r="K90" s="54"/>
    </row>
    <row r="91" spans="2:11" s="53" customFormat="1" ht="12.75" customHeight="1">
      <c r="B91" s="54"/>
      <c r="D91" s="55"/>
      <c r="E91" s="56"/>
      <c r="F91" s="55"/>
      <c r="G91" s="154"/>
      <c r="H91" s="154"/>
      <c r="I91" s="155"/>
      <c r="J91" s="155"/>
      <c r="K91" s="54"/>
    </row>
  </sheetData>
  <sheetProtection password="CA1F" sheet="1" objects="1" scenarios="1" selectLockedCells="1" selectUnlockedCells="1"/>
  <mergeCells count="17">
    <mergeCell ref="A67:E67"/>
    <mergeCell ref="A9:D9"/>
    <mergeCell ref="A39:E39"/>
    <mergeCell ref="A55:E55"/>
    <mergeCell ref="A65:E65"/>
    <mergeCell ref="A7:B7"/>
    <mergeCell ref="E7:F7"/>
    <mergeCell ref="I7:J7"/>
    <mergeCell ref="A8:B8"/>
    <mergeCell ref="A4:J4"/>
    <mergeCell ref="A5:J5"/>
    <mergeCell ref="E6:F6"/>
    <mergeCell ref="I6:J6"/>
    <mergeCell ref="A1:C1"/>
    <mergeCell ref="A2:C2"/>
    <mergeCell ref="A3:C3"/>
    <mergeCell ref="E3:F3"/>
  </mergeCells>
  <printOptions/>
  <pageMargins left="0.1968503937007874" right="0.1968503937007874" top="0.3937007874015748" bottom="0.3937007874015748" header="0" footer="0"/>
  <pageSetup horizontalDpi="600" verticalDpi="600" orientation="landscape" paperSize="5" scale="70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03"/>
  <sheetViews>
    <sheetView workbookViewId="0" topLeftCell="A169">
      <selection activeCell="J148" sqref="J148"/>
    </sheetView>
  </sheetViews>
  <sheetFormatPr defaultColWidth="11.421875" defaultRowHeight="12.75"/>
  <cols>
    <col min="1" max="1" width="14.28125" style="6" customWidth="1"/>
    <col min="2" max="2" width="16.57421875" style="7" customWidth="1"/>
    <col min="3" max="3" width="58.57421875" style="6" customWidth="1"/>
    <col min="4" max="4" width="7.140625" style="8" hidden="1" customWidth="1"/>
    <col min="5" max="5" width="12.7109375" style="8" hidden="1" customWidth="1"/>
    <col min="6" max="6" width="15.140625" style="8" hidden="1" customWidth="1"/>
    <col min="7" max="8" width="16.28125" style="9" customWidth="1"/>
    <col min="9" max="9" width="26.8515625" style="8" customWidth="1"/>
    <col min="10" max="10" width="25.8515625" style="268" customWidth="1"/>
    <col min="11" max="11" width="24.7109375" style="269" customWidth="1"/>
    <col min="12" max="12" width="25.8515625" style="270" customWidth="1"/>
    <col min="13" max="13" width="26.8515625" style="270" customWidth="1"/>
    <col min="14" max="15" width="11.421875" style="6" customWidth="1"/>
    <col min="16" max="16" width="12.140625" style="6" bestFit="1" customWidth="1"/>
    <col min="17" max="16384" width="11.421875" style="6" customWidth="1"/>
  </cols>
  <sheetData>
    <row r="1" spans="1:13" s="2" customFormat="1" ht="12.75" customHeight="1">
      <c r="A1" s="1281" t="s">
        <v>980</v>
      </c>
      <c r="B1" s="1282"/>
      <c r="C1" s="1282"/>
      <c r="D1" s="104"/>
      <c r="E1" s="104"/>
      <c r="F1" s="104"/>
      <c r="G1" s="99"/>
      <c r="H1" s="99"/>
      <c r="I1" s="100"/>
      <c r="J1" s="101"/>
      <c r="K1" s="102"/>
      <c r="L1" s="103"/>
      <c r="M1" s="103"/>
    </row>
    <row r="2" spans="1:13" s="2" customFormat="1" ht="12.75" customHeight="1">
      <c r="A2" s="1283" t="s">
        <v>981</v>
      </c>
      <c r="B2" s="1284"/>
      <c r="C2" s="1284"/>
      <c r="D2" s="104"/>
      <c r="E2" s="104"/>
      <c r="F2" s="104"/>
      <c r="G2" s="3"/>
      <c r="H2" s="3"/>
      <c r="I2" s="12"/>
      <c r="J2" s="83"/>
      <c r="K2" s="97"/>
      <c r="L2" s="98"/>
      <c r="M2" s="98"/>
    </row>
    <row r="3" spans="1:13" s="2" customFormat="1" ht="12.75" customHeight="1" thickBot="1">
      <c r="A3" s="1285" t="s">
        <v>982</v>
      </c>
      <c r="B3" s="1286"/>
      <c r="C3" s="1286"/>
      <c r="D3" s="105"/>
      <c r="E3" s="105"/>
      <c r="F3" s="105"/>
      <c r="G3" s="1244"/>
      <c r="H3" s="1244"/>
      <c r="I3" s="1244"/>
      <c r="J3" s="83"/>
      <c r="K3" s="97"/>
      <c r="L3" s="98"/>
      <c r="M3" s="98"/>
    </row>
    <row r="4" spans="1:13" s="20" customFormat="1" ht="27.75" customHeight="1" thickBot="1">
      <c r="A4" s="1238" t="s">
        <v>133</v>
      </c>
      <c r="B4" s="1239"/>
      <c r="C4" s="1239"/>
      <c r="D4" s="1239"/>
      <c r="E4" s="1239"/>
      <c r="F4" s="1239"/>
      <c r="G4" s="1239"/>
      <c r="H4" s="1239"/>
      <c r="I4" s="1239"/>
      <c r="J4" s="1239"/>
      <c r="K4" s="1239"/>
      <c r="L4" s="1239"/>
      <c r="M4" s="1240"/>
    </row>
    <row r="5" spans="1:13" s="20" customFormat="1" ht="24.75" customHeight="1">
      <c r="A5" s="1277" t="s">
        <v>228</v>
      </c>
      <c r="B5" s="1278"/>
      <c r="C5" s="1278"/>
      <c r="D5" s="1278"/>
      <c r="E5" s="1278"/>
      <c r="F5" s="1278"/>
      <c r="G5" s="1278"/>
      <c r="H5" s="1278"/>
      <c r="I5" s="1278"/>
      <c r="J5" s="1278"/>
      <c r="K5" s="1278"/>
      <c r="L5" s="1278"/>
      <c r="M5" s="1278"/>
    </row>
    <row r="6" spans="1:13" s="2" customFormat="1" ht="12.75" customHeight="1">
      <c r="A6" s="18" t="s">
        <v>933</v>
      </c>
      <c r="B6" s="11"/>
      <c r="C6" s="10"/>
      <c r="D6" s="19"/>
      <c r="E6" s="19"/>
      <c r="F6" s="19"/>
      <c r="G6" s="1279"/>
      <c r="H6" s="1279"/>
      <c r="I6" s="1279"/>
      <c r="J6" s="83"/>
      <c r="K6" s="97"/>
      <c r="L6" s="1291" t="s">
        <v>134</v>
      </c>
      <c r="M6" s="1291"/>
    </row>
    <row r="7" spans="1:13" s="2" customFormat="1" ht="12.75" customHeight="1">
      <c r="A7" s="1265" t="s">
        <v>934</v>
      </c>
      <c r="B7" s="1266"/>
      <c r="C7" s="10"/>
      <c r="D7" s="19"/>
      <c r="E7" s="19"/>
      <c r="F7" s="19"/>
      <c r="G7" s="1267"/>
      <c r="H7" s="1267"/>
      <c r="I7" s="1267"/>
      <c r="J7" s="83"/>
      <c r="K7" s="97"/>
      <c r="L7" s="1287" t="s">
        <v>970</v>
      </c>
      <c r="M7" s="1287"/>
    </row>
    <row r="8" spans="1:13" s="2" customFormat="1" ht="12.75" customHeight="1">
      <c r="A8" s="1289" t="s">
        <v>102</v>
      </c>
      <c r="B8" s="1290"/>
      <c r="C8" s="10"/>
      <c r="D8" s="19"/>
      <c r="E8" s="19"/>
      <c r="F8" s="19"/>
      <c r="G8" s="3"/>
      <c r="H8" s="3"/>
      <c r="I8" s="12"/>
      <c r="J8" s="83"/>
      <c r="K8" s="97"/>
      <c r="L8" s="98"/>
      <c r="M8" s="98"/>
    </row>
    <row r="9" spans="1:13" s="2" customFormat="1" ht="12.75" customHeight="1">
      <c r="A9" s="1265" t="s">
        <v>103</v>
      </c>
      <c r="B9" s="1266"/>
      <c r="C9" s="1266"/>
      <c r="D9" s="1266"/>
      <c r="E9" s="95"/>
      <c r="F9" s="95"/>
      <c r="G9" s="3"/>
      <c r="H9" s="3"/>
      <c r="I9" s="12"/>
      <c r="J9" s="83"/>
      <c r="K9" s="97"/>
      <c r="L9" s="98"/>
      <c r="M9" s="98"/>
    </row>
    <row r="10" spans="1:13" s="2" customFormat="1" ht="12.75" customHeight="1" thickBot="1">
      <c r="A10" s="1"/>
      <c r="B10" s="220"/>
      <c r="C10" s="1"/>
      <c r="D10" s="221"/>
      <c r="E10" s="221"/>
      <c r="F10" s="221"/>
      <c r="G10" s="3"/>
      <c r="H10" s="3"/>
      <c r="I10" s="221"/>
      <c r="J10" s="225"/>
      <c r="K10" s="84"/>
      <c r="L10" s="85"/>
      <c r="M10" s="85"/>
    </row>
    <row r="11" spans="1:13" s="2" customFormat="1" ht="12.75" customHeight="1">
      <c r="A11" s="226" t="s">
        <v>229</v>
      </c>
      <c r="B11" s="226" t="s">
        <v>935</v>
      </c>
      <c r="C11" s="227"/>
      <c r="D11" s="228" t="s">
        <v>230</v>
      </c>
      <c r="E11" s="228" t="s">
        <v>230</v>
      </c>
      <c r="F11" s="228"/>
      <c r="G11" s="229" t="s">
        <v>231</v>
      </c>
      <c r="H11" s="228" t="s">
        <v>230</v>
      </c>
      <c r="I11" s="228" t="s">
        <v>232</v>
      </c>
      <c r="J11" s="1246" t="s">
        <v>141</v>
      </c>
      <c r="K11" s="1246" t="s">
        <v>142</v>
      </c>
      <c r="L11" s="1246" t="s">
        <v>143</v>
      </c>
      <c r="M11" s="1246" t="s">
        <v>144</v>
      </c>
    </row>
    <row r="12" spans="1:13" s="2" customFormat="1" ht="12.75" customHeight="1">
      <c r="A12" s="230"/>
      <c r="B12" s="230" t="s">
        <v>233</v>
      </c>
      <c r="C12" s="230" t="s">
        <v>936</v>
      </c>
      <c r="D12" s="231" t="s">
        <v>234</v>
      </c>
      <c r="E12" s="231" t="s">
        <v>234</v>
      </c>
      <c r="F12" s="231"/>
      <c r="G12" s="232" t="s">
        <v>235</v>
      </c>
      <c r="H12" s="231" t="s">
        <v>234</v>
      </c>
      <c r="I12" s="231" t="s">
        <v>234</v>
      </c>
      <c r="J12" s="1247"/>
      <c r="K12" s="1247"/>
      <c r="L12" s="1247"/>
      <c r="M12" s="1247"/>
    </row>
    <row r="13" spans="1:13" s="2" customFormat="1" ht="12.75" customHeight="1" thickBot="1">
      <c r="A13" s="233" t="s">
        <v>237</v>
      </c>
      <c r="B13" s="233" t="s">
        <v>238</v>
      </c>
      <c r="C13" s="233"/>
      <c r="D13" s="234" t="s">
        <v>239</v>
      </c>
      <c r="E13" s="234" t="s">
        <v>239</v>
      </c>
      <c r="F13" s="234"/>
      <c r="G13" s="235" t="s">
        <v>240</v>
      </c>
      <c r="H13" s="234" t="s">
        <v>239</v>
      </c>
      <c r="I13" s="234" t="s">
        <v>241</v>
      </c>
      <c r="J13" s="1237"/>
      <c r="K13" s="1237"/>
      <c r="L13" s="1237"/>
      <c r="M13" s="1237"/>
    </row>
    <row r="14" spans="1:14" s="2" customFormat="1" ht="30.75" customHeight="1" thickBot="1">
      <c r="A14" s="126" t="s">
        <v>90</v>
      </c>
      <c r="B14" s="122"/>
      <c r="C14" s="122"/>
      <c r="D14" s="19"/>
      <c r="E14" s="19"/>
      <c r="F14" s="19"/>
      <c r="G14" s="236"/>
      <c r="H14" s="236"/>
      <c r="I14" s="19"/>
      <c r="J14" s="123"/>
      <c r="K14" s="123"/>
      <c r="L14" s="123"/>
      <c r="M14" s="123"/>
      <c r="N14" s="1"/>
    </row>
    <row r="15" spans="1:13" s="27" customFormat="1" ht="12.75" customHeight="1">
      <c r="A15" s="249">
        <v>211</v>
      </c>
      <c r="B15" s="250" t="s">
        <v>961</v>
      </c>
      <c r="C15" s="124" t="s">
        <v>972</v>
      </c>
      <c r="D15" s="584">
        <v>22</v>
      </c>
      <c r="E15" s="584">
        <v>26.4</v>
      </c>
      <c r="F15" s="584"/>
      <c r="G15" s="585">
        <v>14</v>
      </c>
      <c r="H15" s="584">
        <v>26.4</v>
      </c>
      <c r="I15" s="586">
        <f>+E15*G15</f>
        <v>369.59999999999997</v>
      </c>
      <c r="J15" s="137">
        <v>369.6</v>
      </c>
      <c r="K15" s="137"/>
      <c r="L15" s="137"/>
      <c r="M15" s="504">
        <v>369.6</v>
      </c>
    </row>
    <row r="16" spans="1:13" s="27" customFormat="1" ht="12.75" customHeight="1">
      <c r="A16" s="36">
        <v>211</v>
      </c>
      <c r="B16" s="37" t="s">
        <v>937</v>
      </c>
      <c r="C16" s="60" t="s">
        <v>242</v>
      </c>
      <c r="D16" s="242">
        <v>5</v>
      </c>
      <c r="E16" s="242">
        <v>11</v>
      </c>
      <c r="F16" s="242"/>
      <c r="G16" s="243">
        <v>310</v>
      </c>
      <c r="H16" s="242">
        <v>11</v>
      </c>
      <c r="I16" s="587">
        <f aca="true" t="shared" si="0" ref="I16:I79">+E16*G16</f>
        <v>3410</v>
      </c>
      <c r="J16" s="588">
        <v>3410</v>
      </c>
      <c r="K16" s="588"/>
      <c r="L16" s="89"/>
      <c r="M16" s="505">
        <v>3410</v>
      </c>
    </row>
    <row r="17" spans="1:13" s="27" customFormat="1" ht="12.75" customHeight="1">
      <c r="A17" s="238">
        <v>211</v>
      </c>
      <c r="B17" s="37" t="s">
        <v>960</v>
      </c>
      <c r="C17" s="119" t="s">
        <v>974</v>
      </c>
      <c r="D17" s="240">
        <v>22</v>
      </c>
      <c r="E17" s="242">
        <f aca="true" t="shared" si="1" ref="E17:E68">+D17*1.3</f>
        <v>28.6</v>
      </c>
      <c r="F17" s="240"/>
      <c r="G17" s="241">
        <v>14</v>
      </c>
      <c r="H17" s="242">
        <v>28.6</v>
      </c>
      <c r="I17" s="587">
        <f t="shared" si="0"/>
        <v>400.40000000000003</v>
      </c>
      <c r="J17" s="588">
        <v>400.4</v>
      </c>
      <c r="K17" s="588"/>
      <c r="L17" s="89"/>
      <c r="M17" s="505">
        <v>400.4</v>
      </c>
    </row>
    <row r="18" spans="1:13" s="27" customFormat="1" ht="12.75" customHeight="1">
      <c r="A18" s="238">
        <v>211</v>
      </c>
      <c r="B18" s="37" t="s">
        <v>960</v>
      </c>
      <c r="C18" s="119" t="s">
        <v>973</v>
      </c>
      <c r="D18" s="240">
        <v>20</v>
      </c>
      <c r="E18" s="242">
        <f t="shared" si="1"/>
        <v>26</v>
      </c>
      <c r="F18" s="240"/>
      <c r="G18" s="241">
        <v>5</v>
      </c>
      <c r="H18" s="242">
        <v>26</v>
      </c>
      <c r="I18" s="587">
        <f t="shared" si="0"/>
        <v>130</v>
      </c>
      <c r="J18" s="588">
        <v>130</v>
      </c>
      <c r="K18" s="588"/>
      <c r="L18" s="89"/>
      <c r="M18" s="505">
        <v>130</v>
      </c>
    </row>
    <row r="19" spans="1:13" s="27" customFormat="1" ht="12.75" customHeight="1">
      <c r="A19" s="238">
        <v>211</v>
      </c>
      <c r="B19" s="37" t="s">
        <v>960</v>
      </c>
      <c r="C19" s="119" t="s">
        <v>975</v>
      </c>
      <c r="D19" s="240">
        <v>4</v>
      </c>
      <c r="E19" s="242">
        <f t="shared" si="1"/>
        <v>5.2</v>
      </c>
      <c r="F19" s="240"/>
      <c r="G19" s="241">
        <v>19</v>
      </c>
      <c r="H19" s="242">
        <v>5.2</v>
      </c>
      <c r="I19" s="587">
        <f t="shared" si="0"/>
        <v>98.8</v>
      </c>
      <c r="J19" s="588">
        <v>98.8</v>
      </c>
      <c r="K19" s="588"/>
      <c r="L19" s="89"/>
      <c r="M19" s="505">
        <v>98.8</v>
      </c>
    </row>
    <row r="20" spans="1:13" s="27" customFormat="1" ht="12.75" customHeight="1">
      <c r="A20" s="238">
        <v>211</v>
      </c>
      <c r="B20" s="37" t="s">
        <v>960</v>
      </c>
      <c r="C20" s="119" t="s">
        <v>976</v>
      </c>
      <c r="D20" s="240">
        <v>4</v>
      </c>
      <c r="E20" s="242">
        <v>5.27</v>
      </c>
      <c r="F20" s="240"/>
      <c r="G20" s="241">
        <v>30</v>
      </c>
      <c r="H20" s="242">
        <v>5.27</v>
      </c>
      <c r="I20" s="587">
        <f t="shared" si="0"/>
        <v>158.1</v>
      </c>
      <c r="J20" s="588">
        <v>158.1</v>
      </c>
      <c r="K20" s="588"/>
      <c r="L20" s="89"/>
      <c r="M20" s="505">
        <v>158.1</v>
      </c>
    </row>
    <row r="21" spans="1:13" s="27" customFormat="1" ht="12.75" customHeight="1">
      <c r="A21" s="589" t="s">
        <v>955</v>
      </c>
      <c r="B21" s="590"/>
      <c r="C21" s="591"/>
      <c r="D21" s="592"/>
      <c r="E21" s="593"/>
      <c r="F21" s="592"/>
      <c r="G21" s="594"/>
      <c r="H21" s="593"/>
      <c r="I21" s="595">
        <f>SUM(I15:I20)</f>
        <v>4566.900000000001</v>
      </c>
      <c r="J21" s="588"/>
      <c r="K21" s="588"/>
      <c r="L21" s="89"/>
      <c r="M21" s="508">
        <v>4566.9</v>
      </c>
    </row>
    <row r="22" spans="1:13" s="27" customFormat="1" ht="12.75" customHeight="1">
      <c r="A22" s="238">
        <v>222</v>
      </c>
      <c r="B22" s="239" t="s">
        <v>937</v>
      </c>
      <c r="C22" s="119" t="s">
        <v>243</v>
      </c>
      <c r="D22" s="240">
        <v>35</v>
      </c>
      <c r="E22" s="242">
        <v>40</v>
      </c>
      <c r="F22" s="240"/>
      <c r="G22" s="241">
        <v>40</v>
      </c>
      <c r="H22" s="242">
        <v>40</v>
      </c>
      <c r="I22" s="587">
        <f t="shared" si="0"/>
        <v>1600</v>
      </c>
      <c r="J22" s="588">
        <v>1600</v>
      </c>
      <c r="K22" s="588"/>
      <c r="L22" s="89"/>
      <c r="M22" s="505">
        <v>1600</v>
      </c>
    </row>
    <row r="23" spans="1:13" s="27" customFormat="1" ht="12.75" customHeight="1">
      <c r="A23" s="238">
        <v>222</v>
      </c>
      <c r="B23" s="239" t="s">
        <v>937</v>
      </c>
      <c r="C23" s="119" t="s">
        <v>244</v>
      </c>
      <c r="D23" s="240">
        <v>89</v>
      </c>
      <c r="E23" s="242">
        <v>115</v>
      </c>
      <c r="F23" s="240"/>
      <c r="G23" s="241">
        <v>40</v>
      </c>
      <c r="H23" s="242">
        <v>115</v>
      </c>
      <c r="I23" s="587">
        <f t="shared" si="0"/>
        <v>4600</v>
      </c>
      <c r="J23" s="588">
        <v>4600</v>
      </c>
      <c r="K23" s="588"/>
      <c r="L23" s="89"/>
      <c r="M23" s="505">
        <v>4600</v>
      </c>
    </row>
    <row r="24" spans="1:13" s="27" customFormat="1" ht="12.75" customHeight="1">
      <c r="A24" s="238">
        <v>222</v>
      </c>
      <c r="B24" s="239" t="s">
        <v>937</v>
      </c>
      <c r="C24" s="119" t="s">
        <v>245</v>
      </c>
      <c r="D24" s="240">
        <v>18</v>
      </c>
      <c r="E24" s="242">
        <v>50.5</v>
      </c>
      <c r="F24" s="240"/>
      <c r="G24" s="241">
        <v>20</v>
      </c>
      <c r="H24" s="242">
        <v>50.5</v>
      </c>
      <c r="I24" s="587">
        <f t="shared" si="0"/>
        <v>1010</v>
      </c>
      <c r="J24" s="588">
        <v>1010</v>
      </c>
      <c r="K24" s="588"/>
      <c r="L24" s="89"/>
      <c r="M24" s="505">
        <v>1010</v>
      </c>
    </row>
    <row r="25" spans="1:13" s="27" customFormat="1" ht="12.75" customHeight="1">
      <c r="A25" s="238">
        <v>222</v>
      </c>
      <c r="B25" s="239" t="s">
        <v>937</v>
      </c>
      <c r="C25" s="119" t="s">
        <v>246</v>
      </c>
      <c r="D25" s="240">
        <v>12</v>
      </c>
      <c r="E25" s="242">
        <v>15</v>
      </c>
      <c r="F25" s="240"/>
      <c r="G25" s="241">
        <v>40</v>
      </c>
      <c r="H25" s="242">
        <v>15</v>
      </c>
      <c r="I25" s="587">
        <f t="shared" si="0"/>
        <v>600</v>
      </c>
      <c r="J25" s="588">
        <v>600</v>
      </c>
      <c r="K25" s="588"/>
      <c r="L25" s="89"/>
      <c r="M25" s="505">
        <v>600</v>
      </c>
    </row>
    <row r="26" spans="1:13" s="27" customFormat="1" ht="12.75" customHeight="1">
      <c r="A26" s="238">
        <v>222</v>
      </c>
      <c r="B26" s="239" t="s">
        <v>937</v>
      </c>
      <c r="C26" s="119" t="s">
        <v>247</v>
      </c>
      <c r="D26" s="240">
        <v>80</v>
      </c>
      <c r="E26" s="242">
        <f t="shared" si="1"/>
        <v>104</v>
      </c>
      <c r="F26" s="240"/>
      <c r="G26" s="241">
        <v>36</v>
      </c>
      <c r="H26" s="242">
        <v>104</v>
      </c>
      <c r="I26" s="587">
        <f t="shared" si="0"/>
        <v>3744</v>
      </c>
      <c r="J26" s="588">
        <v>3744</v>
      </c>
      <c r="K26" s="588"/>
      <c r="L26" s="89"/>
      <c r="M26" s="505">
        <v>3744</v>
      </c>
    </row>
    <row r="27" spans="1:13" s="27" customFormat="1" ht="12.75" customHeight="1">
      <c r="A27" s="589" t="s">
        <v>227</v>
      </c>
      <c r="B27" s="254"/>
      <c r="C27" s="255"/>
      <c r="D27" s="596"/>
      <c r="E27" s="593"/>
      <c r="F27" s="596"/>
      <c r="G27" s="257"/>
      <c r="H27" s="593"/>
      <c r="I27" s="595">
        <f>SUM(I22:I26)</f>
        <v>11554</v>
      </c>
      <c r="J27" s="588"/>
      <c r="K27" s="588"/>
      <c r="L27" s="89"/>
      <c r="M27" s="508">
        <v>11554</v>
      </c>
    </row>
    <row r="28" spans="1:13" s="27" customFormat="1" ht="12.75" customHeight="1">
      <c r="A28" s="36">
        <v>231</v>
      </c>
      <c r="B28" s="37" t="s">
        <v>953</v>
      </c>
      <c r="C28" s="60" t="s">
        <v>1043</v>
      </c>
      <c r="D28" s="242">
        <v>15</v>
      </c>
      <c r="E28" s="242">
        <v>38</v>
      </c>
      <c r="F28" s="242"/>
      <c r="G28" s="243">
        <v>191</v>
      </c>
      <c r="H28" s="242">
        <v>38</v>
      </c>
      <c r="I28" s="587">
        <f t="shared" si="0"/>
        <v>7258</v>
      </c>
      <c r="J28" s="588">
        <v>7258</v>
      </c>
      <c r="K28" s="588"/>
      <c r="L28" s="89"/>
      <c r="M28" s="505">
        <v>7258</v>
      </c>
    </row>
    <row r="29" spans="1:13" s="27" customFormat="1" ht="12.75" customHeight="1">
      <c r="A29" s="36">
        <v>231</v>
      </c>
      <c r="B29" s="37" t="s">
        <v>953</v>
      </c>
      <c r="C29" s="60" t="s">
        <v>1044</v>
      </c>
      <c r="D29" s="242">
        <v>18</v>
      </c>
      <c r="E29" s="242">
        <v>31</v>
      </c>
      <c r="F29" s="242"/>
      <c r="G29" s="243">
        <v>100</v>
      </c>
      <c r="H29" s="242">
        <v>31</v>
      </c>
      <c r="I29" s="587">
        <f t="shared" si="0"/>
        <v>3100</v>
      </c>
      <c r="J29" s="588">
        <v>3100</v>
      </c>
      <c r="K29" s="588"/>
      <c r="L29" s="89"/>
      <c r="M29" s="505">
        <v>3100</v>
      </c>
    </row>
    <row r="30" spans="1:13" s="27" customFormat="1" ht="12.75" customHeight="1">
      <c r="A30" s="36">
        <v>231</v>
      </c>
      <c r="B30" s="37" t="s">
        <v>937</v>
      </c>
      <c r="C30" s="60" t="s">
        <v>938</v>
      </c>
      <c r="D30" s="242">
        <v>5</v>
      </c>
      <c r="E30" s="242">
        <v>11.5</v>
      </c>
      <c r="F30" s="242"/>
      <c r="G30" s="243">
        <v>63</v>
      </c>
      <c r="H30" s="242">
        <v>11.5</v>
      </c>
      <c r="I30" s="587">
        <f t="shared" si="0"/>
        <v>724.5</v>
      </c>
      <c r="J30" s="588">
        <v>724.5</v>
      </c>
      <c r="K30" s="588"/>
      <c r="L30" s="89"/>
      <c r="M30" s="505">
        <v>724.5</v>
      </c>
    </row>
    <row r="31" spans="1:13" s="41" customFormat="1" ht="12.75" customHeight="1">
      <c r="A31" s="597" t="s">
        <v>956</v>
      </c>
      <c r="B31" s="598"/>
      <c r="C31" s="599"/>
      <c r="D31" s="600"/>
      <c r="E31" s="593"/>
      <c r="F31" s="600"/>
      <c r="G31" s="601"/>
      <c r="H31" s="593"/>
      <c r="I31" s="602">
        <f>SUM(I28:I30)</f>
        <v>11082.5</v>
      </c>
      <c r="J31" s="588"/>
      <c r="K31" s="588"/>
      <c r="L31" s="89"/>
      <c r="M31" s="508">
        <v>11082.5</v>
      </c>
    </row>
    <row r="32" spans="1:13" s="27" customFormat="1" ht="12.75" customHeight="1">
      <c r="A32" s="36">
        <v>232</v>
      </c>
      <c r="B32" s="37" t="s">
        <v>953</v>
      </c>
      <c r="C32" s="60" t="s">
        <v>248</v>
      </c>
      <c r="D32" s="242">
        <v>13</v>
      </c>
      <c r="E32" s="242">
        <f t="shared" si="1"/>
        <v>16.900000000000002</v>
      </c>
      <c r="F32" s="242"/>
      <c r="G32" s="243">
        <v>20</v>
      </c>
      <c r="H32" s="242">
        <v>16.9</v>
      </c>
      <c r="I32" s="587">
        <f t="shared" si="0"/>
        <v>338.00000000000006</v>
      </c>
      <c r="J32" s="588">
        <v>338</v>
      </c>
      <c r="K32" s="588"/>
      <c r="L32" s="89"/>
      <c r="M32" s="505">
        <v>338</v>
      </c>
    </row>
    <row r="33" spans="1:13" s="27" customFormat="1" ht="12.75" customHeight="1">
      <c r="A33" s="36">
        <v>232</v>
      </c>
      <c r="B33" s="37" t="s">
        <v>953</v>
      </c>
      <c r="C33" s="60" t="s">
        <v>249</v>
      </c>
      <c r="D33" s="242">
        <v>65</v>
      </c>
      <c r="E33" s="242">
        <f t="shared" si="1"/>
        <v>84.5</v>
      </c>
      <c r="F33" s="242"/>
      <c r="G33" s="243">
        <v>12</v>
      </c>
      <c r="H33" s="242">
        <v>84.5</v>
      </c>
      <c r="I33" s="587">
        <f t="shared" si="0"/>
        <v>1014</v>
      </c>
      <c r="J33" s="588">
        <v>1014</v>
      </c>
      <c r="K33" s="588"/>
      <c r="L33" s="89"/>
      <c r="M33" s="505">
        <v>1014</v>
      </c>
    </row>
    <row r="34" spans="1:13" s="41" customFormat="1" ht="12.75" customHeight="1">
      <c r="A34" s="589" t="s">
        <v>250</v>
      </c>
      <c r="B34" s="590"/>
      <c r="C34" s="591"/>
      <c r="D34" s="592"/>
      <c r="E34" s="593"/>
      <c r="F34" s="592"/>
      <c r="G34" s="594"/>
      <c r="H34" s="593"/>
      <c r="I34" s="602">
        <f>SUM(I32:I33)</f>
        <v>1352</v>
      </c>
      <c r="J34" s="588"/>
      <c r="K34" s="588"/>
      <c r="L34" s="89"/>
      <c r="M34" s="508">
        <v>1352</v>
      </c>
    </row>
    <row r="35" spans="1:13" s="27" customFormat="1" ht="12.75" customHeight="1">
      <c r="A35" s="36">
        <v>233</v>
      </c>
      <c r="B35" s="37" t="s">
        <v>251</v>
      </c>
      <c r="C35" s="60" t="s">
        <v>252</v>
      </c>
      <c r="D35" s="242">
        <v>66</v>
      </c>
      <c r="E35" s="242">
        <f t="shared" si="1"/>
        <v>85.8</v>
      </c>
      <c r="F35" s="242"/>
      <c r="G35" s="243">
        <v>10</v>
      </c>
      <c r="H35" s="242">
        <v>85.8</v>
      </c>
      <c r="I35" s="587">
        <f t="shared" si="0"/>
        <v>858</v>
      </c>
      <c r="J35" s="588">
        <v>858</v>
      </c>
      <c r="K35" s="588"/>
      <c r="L35" s="89"/>
      <c r="M35" s="505">
        <v>858</v>
      </c>
    </row>
    <row r="36" spans="1:13" s="27" customFormat="1" ht="12.75" customHeight="1">
      <c r="A36" s="36">
        <v>233</v>
      </c>
      <c r="B36" s="37" t="s">
        <v>960</v>
      </c>
      <c r="C36" s="60" t="s">
        <v>253</v>
      </c>
      <c r="D36" s="242">
        <v>25</v>
      </c>
      <c r="E36" s="242">
        <v>34.1</v>
      </c>
      <c r="F36" s="242"/>
      <c r="G36" s="252">
        <v>10</v>
      </c>
      <c r="H36" s="242">
        <v>34.1</v>
      </c>
      <c r="I36" s="587">
        <f t="shared" si="0"/>
        <v>341</v>
      </c>
      <c r="J36" s="588">
        <v>341</v>
      </c>
      <c r="K36" s="588"/>
      <c r="L36" s="89"/>
      <c r="M36" s="505">
        <v>341</v>
      </c>
    </row>
    <row r="37" spans="1:13" s="27" customFormat="1" ht="12.75" customHeight="1">
      <c r="A37" s="36">
        <v>233</v>
      </c>
      <c r="B37" s="37" t="s">
        <v>960</v>
      </c>
      <c r="C37" s="60" t="s">
        <v>254</v>
      </c>
      <c r="D37" s="242">
        <v>37</v>
      </c>
      <c r="E37" s="242">
        <f t="shared" si="1"/>
        <v>48.1</v>
      </c>
      <c r="F37" s="242"/>
      <c r="G37" s="252">
        <v>11</v>
      </c>
      <c r="H37" s="242">
        <v>48.1</v>
      </c>
      <c r="I37" s="587">
        <f t="shared" si="0"/>
        <v>529.1</v>
      </c>
      <c r="J37" s="588">
        <v>529.1</v>
      </c>
      <c r="K37" s="588"/>
      <c r="L37" s="89"/>
      <c r="M37" s="505">
        <v>529.1</v>
      </c>
    </row>
    <row r="38" spans="1:13" s="27" customFormat="1" ht="12.75" customHeight="1">
      <c r="A38" s="36">
        <v>233</v>
      </c>
      <c r="B38" s="239" t="s">
        <v>960</v>
      </c>
      <c r="C38" s="119" t="s">
        <v>255</v>
      </c>
      <c r="D38" s="240">
        <v>53</v>
      </c>
      <c r="E38" s="242">
        <f t="shared" si="1"/>
        <v>68.9</v>
      </c>
      <c r="F38" s="240"/>
      <c r="G38" s="241">
        <v>19</v>
      </c>
      <c r="H38" s="242">
        <v>68.9</v>
      </c>
      <c r="I38" s="587">
        <f t="shared" si="0"/>
        <v>1309.1000000000001</v>
      </c>
      <c r="J38" s="588">
        <v>1309.1</v>
      </c>
      <c r="K38" s="588"/>
      <c r="L38" s="89"/>
      <c r="M38" s="505">
        <v>1309.1</v>
      </c>
    </row>
    <row r="39" spans="1:13" s="27" customFormat="1" ht="12.75" customHeight="1">
      <c r="A39" s="36">
        <v>233</v>
      </c>
      <c r="B39" s="239" t="s">
        <v>960</v>
      </c>
      <c r="C39" s="119" t="s">
        <v>256</v>
      </c>
      <c r="D39" s="240">
        <v>50</v>
      </c>
      <c r="E39" s="242">
        <f t="shared" si="1"/>
        <v>65</v>
      </c>
      <c r="F39" s="240"/>
      <c r="G39" s="241">
        <v>19</v>
      </c>
      <c r="H39" s="242">
        <v>65</v>
      </c>
      <c r="I39" s="587">
        <f t="shared" si="0"/>
        <v>1235</v>
      </c>
      <c r="J39" s="588">
        <v>1235</v>
      </c>
      <c r="K39" s="588"/>
      <c r="L39" s="89"/>
      <c r="M39" s="505">
        <v>1235</v>
      </c>
    </row>
    <row r="40" spans="1:13" s="42" customFormat="1" ht="12.75" customHeight="1">
      <c r="A40" s="597" t="s">
        <v>257</v>
      </c>
      <c r="B40" s="598"/>
      <c r="C40" s="599"/>
      <c r="D40" s="600"/>
      <c r="E40" s="593"/>
      <c r="F40" s="600"/>
      <c r="G40" s="601"/>
      <c r="H40" s="593"/>
      <c r="I40" s="602">
        <f>SUM(I35:I39)</f>
        <v>4272.2</v>
      </c>
      <c r="J40" s="588"/>
      <c r="K40" s="588"/>
      <c r="L40" s="89"/>
      <c r="M40" s="508">
        <v>4272.2</v>
      </c>
    </row>
    <row r="41" spans="1:17" s="27" customFormat="1" ht="12.75" customHeight="1">
      <c r="A41" s="36">
        <v>256</v>
      </c>
      <c r="B41" s="37" t="s">
        <v>954</v>
      </c>
      <c r="C41" s="60" t="s">
        <v>962</v>
      </c>
      <c r="D41" s="242">
        <v>3</v>
      </c>
      <c r="E41" s="242">
        <v>4</v>
      </c>
      <c r="F41" s="242"/>
      <c r="G41" s="252">
        <v>3735</v>
      </c>
      <c r="H41" s="242">
        <v>4</v>
      </c>
      <c r="I41" s="587">
        <f t="shared" si="0"/>
        <v>14940</v>
      </c>
      <c r="J41" s="588">
        <v>14940</v>
      </c>
      <c r="K41" s="588"/>
      <c r="L41" s="89"/>
      <c r="M41" s="505">
        <v>14940</v>
      </c>
      <c r="Q41" s="27">
        <f>15000*25/100</f>
        <v>3750</v>
      </c>
    </row>
    <row r="42" spans="1:13" s="44" customFormat="1" ht="12.75" customHeight="1">
      <c r="A42" s="597" t="s">
        <v>957</v>
      </c>
      <c r="B42" s="598"/>
      <c r="C42" s="599"/>
      <c r="D42" s="600"/>
      <c r="E42" s="593"/>
      <c r="F42" s="600"/>
      <c r="G42" s="601"/>
      <c r="H42" s="593"/>
      <c r="I42" s="602">
        <f>SUM(I41:I41)</f>
        <v>14940</v>
      </c>
      <c r="J42" s="588"/>
      <c r="K42" s="588"/>
      <c r="L42" s="89"/>
      <c r="M42" s="508">
        <v>14940</v>
      </c>
    </row>
    <row r="43" spans="1:13" s="44" customFormat="1" ht="12.75" customHeight="1">
      <c r="A43" s="36">
        <v>258</v>
      </c>
      <c r="B43" s="37" t="s">
        <v>937</v>
      </c>
      <c r="C43" s="60" t="s">
        <v>258</v>
      </c>
      <c r="D43" s="242"/>
      <c r="E43" s="242">
        <v>0.4</v>
      </c>
      <c r="F43" s="242"/>
      <c r="G43" s="243">
        <v>1000</v>
      </c>
      <c r="H43" s="242">
        <v>0.4</v>
      </c>
      <c r="I43" s="587">
        <f t="shared" si="0"/>
        <v>400</v>
      </c>
      <c r="J43" s="588">
        <v>400</v>
      </c>
      <c r="K43" s="588"/>
      <c r="L43" s="89"/>
      <c r="M43" s="505">
        <v>400</v>
      </c>
    </row>
    <row r="44" spans="1:13" s="44" customFormat="1" ht="12.75" customHeight="1">
      <c r="A44" s="36">
        <v>258</v>
      </c>
      <c r="B44" s="37" t="s">
        <v>937</v>
      </c>
      <c r="C44" s="60" t="s">
        <v>259</v>
      </c>
      <c r="D44" s="242"/>
      <c r="E44" s="242">
        <v>0.3</v>
      </c>
      <c r="F44" s="242"/>
      <c r="G44" s="243">
        <v>833</v>
      </c>
      <c r="H44" s="242">
        <v>0.3</v>
      </c>
      <c r="I44" s="587">
        <f t="shared" si="0"/>
        <v>249.89999999999998</v>
      </c>
      <c r="J44" s="588">
        <v>249.9</v>
      </c>
      <c r="K44" s="588"/>
      <c r="L44" s="89"/>
      <c r="M44" s="505">
        <v>249.9</v>
      </c>
    </row>
    <row r="45" spans="1:13" s="44" customFormat="1" ht="12.75" customHeight="1">
      <c r="A45" s="597" t="s">
        <v>260</v>
      </c>
      <c r="B45" s="598"/>
      <c r="C45" s="599"/>
      <c r="D45" s="600"/>
      <c r="E45" s="593"/>
      <c r="F45" s="600"/>
      <c r="G45" s="601"/>
      <c r="H45" s="593"/>
      <c r="I45" s="602">
        <f>SUM(I43:I44)</f>
        <v>649.9</v>
      </c>
      <c r="J45" s="588"/>
      <c r="K45" s="588"/>
      <c r="L45" s="89"/>
      <c r="M45" s="508">
        <v>649.9</v>
      </c>
    </row>
    <row r="46" spans="1:13" s="27" customFormat="1" ht="12.75" customHeight="1">
      <c r="A46" s="36">
        <v>292</v>
      </c>
      <c r="B46" s="24" t="s">
        <v>153</v>
      </c>
      <c r="C46" s="21" t="s">
        <v>261</v>
      </c>
      <c r="D46" s="22">
        <v>8</v>
      </c>
      <c r="E46" s="242">
        <f t="shared" si="1"/>
        <v>10.4</v>
      </c>
      <c r="F46" s="22"/>
      <c r="G46" s="23">
        <v>10</v>
      </c>
      <c r="H46" s="242">
        <v>10.4</v>
      </c>
      <c r="I46" s="587">
        <f t="shared" si="0"/>
        <v>104</v>
      </c>
      <c r="J46" s="588">
        <v>104</v>
      </c>
      <c r="K46" s="588"/>
      <c r="L46" s="89"/>
      <c r="M46" s="505">
        <v>104</v>
      </c>
    </row>
    <row r="47" spans="1:13" s="27" customFormat="1" ht="12.75" customHeight="1">
      <c r="A47" s="36">
        <v>292</v>
      </c>
      <c r="B47" s="24" t="s">
        <v>153</v>
      </c>
      <c r="C47" s="21" t="s">
        <v>983</v>
      </c>
      <c r="D47" s="22">
        <v>8</v>
      </c>
      <c r="E47" s="242">
        <f t="shared" si="1"/>
        <v>10.4</v>
      </c>
      <c r="F47" s="22"/>
      <c r="G47" s="23">
        <v>13</v>
      </c>
      <c r="H47" s="242">
        <v>10.4</v>
      </c>
      <c r="I47" s="587">
        <f t="shared" si="0"/>
        <v>135.20000000000002</v>
      </c>
      <c r="J47" s="588">
        <v>135.2</v>
      </c>
      <c r="K47" s="588"/>
      <c r="L47" s="89"/>
      <c r="M47" s="505">
        <v>135.2</v>
      </c>
    </row>
    <row r="48" spans="1:13" s="27" customFormat="1" ht="12.75" customHeight="1">
      <c r="A48" s="36">
        <v>292</v>
      </c>
      <c r="B48" s="24" t="s">
        <v>153</v>
      </c>
      <c r="C48" s="21" t="s">
        <v>262</v>
      </c>
      <c r="D48" s="22">
        <v>0.6</v>
      </c>
      <c r="E48" s="242">
        <f t="shared" si="1"/>
        <v>0.78</v>
      </c>
      <c r="F48" s="22"/>
      <c r="G48" s="23">
        <v>76</v>
      </c>
      <c r="H48" s="242">
        <v>0.78</v>
      </c>
      <c r="I48" s="587">
        <f t="shared" si="0"/>
        <v>59.28</v>
      </c>
      <c r="J48" s="588">
        <v>59.28</v>
      </c>
      <c r="K48" s="588"/>
      <c r="L48" s="89"/>
      <c r="M48" s="505">
        <v>59.28</v>
      </c>
    </row>
    <row r="49" spans="1:13" s="27" customFormat="1" ht="12.75" customHeight="1">
      <c r="A49" s="36">
        <v>292</v>
      </c>
      <c r="B49" s="24" t="s">
        <v>153</v>
      </c>
      <c r="C49" s="21" t="s">
        <v>263</v>
      </c>
      <c r="D49" s="22">
        <v>5</v>
      </c>
      <c r="E49" s="242">
        <f t="shared" si="1"/>
        <v>6.5</v>
      </c>
      <c r="F49" s="22"/>
      <c r="G49" s="23">
        <v>39</v>
      </c>
      <c r="H49" s="242">
        <v>6.5</v>
      </c>
      <c r="I49" s="587">
        <f t="shared" si="0"/>
        <v>253.5</v>
      </c>
      <c r="J49" s="89">
        <v>253.5</v>
      </c>
      <c r="K49" s="89"/>
      <c r="L49" s="89"/>
      <c r="M49" s="505">
        <v>253.5</v>
      </c>
    </row>
    <row r="50" spans="1:13" s="27" customFormat="1" ht="23.25" customHeight="1">
      <c r="A50" s="36">
        <v>292</v>
      </c>
      <c r="B50" s="24" t="s">
        <v>153</v>
      </c>
      <c r="C50" s="21" t="s">
        <v>264</v>
      </c>
      <c r="D50" s="22">
        <v>3</v>
      </c>
      <c r="E50" s="242">
        <f t="shared" si="1"/>
        <v>3.9000000000000004</v>
      </c>
      <c r="F50" s="22"/>
      <c r="G50" s="23">
        <v>15</v>
      </c>
      <c r="H50" s="242">
        <v>3.9</v>
      </c>
      <c r="I50" s="587">
        <f t="shared" si="0"/>
        <v>58.50000000000001</v>
      </c>
      <c r="J50" s="89">
        <v>58.5</v>
      </c>
      <c r="K50" s="89"/>
      <c r="L50" s="89"/>
      <c r="M50" s="505">
        <v>58.5</v>
      </c>
    </row>
    <row r="51" spans="1:13" s="27" customFormat="1" ht="23.25" customHeight="1">
      <c r="A51" s="36">
        <v>292</v>
      </c>
      <c r="B51" s="24" t="s">
        <v>166</v>
      </c>
      <c r="C51" s="21" t="s">
        <v>265</v>
      </c>
      <c r="D51" s="22">
        <v>0.5</v>
      </c>
      <c r="E51" s="242">
        <f t="shared" si="1"/>
        <v>0.65</v>
      </c>
      <c r="F51" s="22"/>
      <c r="G51" s="23">
        <v>10</v>
      </c>
      <c r="H51" s="242">
        <v>0.65</v>
      </c>
      <c r="I51" s="587">
        <f t="shared" si="0"/>
        <v>6.5</v>
      </c>
      <c r="J51" s="89">
        <v>6.5</v>
      </c>
      <c r="K51" s="89"/>
      <c r="L51" s="89"/>
      <c r="M51" s="505">
        <v>6.5</v>
      </c>
    </row>
    <row r="52" spans="1:13" s="27" customFormat="1" ht="23.25" customHeight="1">
      <c r="A52" s="36">
        <v>292</v>
      </c>
      <c r="B52" s="24" t="s">
        <v>166</v>
      </c>
      <c r="C52" s="21" t="s">
        <v>266</v>
      </c>
      <c r="D52" s="22">
        <v>0.5</v>
      </c>
      <c r="E52" s="242">
        <f t="shared" si="1"/>
        <v>0.65</v>
      </c>
      <c r="F52" s="22"/>
      <c r="G52" s="23">
        <v>10</v>
      </c>
      <c r="H52" s="242">
        <v>0.65</v>
      </c>
      <c r="I52" s="587">
        <f t="shared" si="0"/>
        <v>6.5</v>
      </c>
      <c r="J52" s="89">
        <v>6.5</v>
      </c>
      <c r="K52" s="89"/>
      <c r="L52" s="89"/>
      <c r="M52" s="505">
        <v>6.5</v>
      </c>
    </row>
    <row r="53" spans="1:13" s="27" customFormat="1" ht="23.25" customHeight="1">
      <c r="A53" s="36">
        <v>292</v>
      </c>
      <c r="B53" s="24" t="s">
        <v>166</v>
      </c>
      <c r="C53" s="21" t="s">
        <v>267</v>
      </c>
      <c r="D53" s="22">
        <v>0.6</v>
      </c>
      <c r="E53" s="242">
        <f t="shared" si="1"/>
        <v>0.78</v>
      </c>
      <c r="F53" s="22"/>
      <c r="G53" s="23">
        <v>5</v>
      </c>
      <c r="H53" s="242">
        <v>0.78</v>
      </c>
      <c r="I53" s="587">
        <f t="shared" si="0"/>
        <v>3.9000000000000004</v>
      </c>
      <c r="J53" s="89">
        <v>3.9</v>
      </c>
      <c r="K53" s="89"/>
      <c r="L53" s="89"/>
      <c r="M53" s="505">
        <v>3.9</v>
      </c>
    </row>
    <row r="54" spans="1:13" s="27" customFormat="1" ht="23.25" customHeight="1">
      <c r="A54" s="36">
        <v>292</v>
      </c>
      <c r="B54" s="24" t="s">
        <v>166</v>
      </c>
      <c r="C54" s="21" t="s">
        <v>268</v>
      </c>
      <c r="D54" s="22">
        <v>0.65</v>
      </c>
      <c r="E54" s="242">
        <f t="shared" si="1"/>
        <v>0.8450000000000001</v>
      </c>
      <c r="F54" s="22"/>
      <c r="G54" s="23">
        <v>4</v>
      </c>
      <c r="H54" s="242">
        <v>0.845</v>
      </c>
      <c r="I54" s="587">
        <f t="shared" si="0"/>
        <v>3.3800000000000003</v>
      </c>
      <c r="J54" s="89">
        <v>3.38</v>
      </c>
      <c r="K54" s="89"/>
      <c r="L54" s="89"/>
      <c r="M54" s="505">
        <v>3.38</v>
      </c>
    </row>
    <row r="55" spans="1:13" s="27" customFormat="1" ht="12.75" customHeight="1">
      <c r="A55" s="36">
        <v>292</v>
      </c>
      <c r="B55" s="24" t="s">
        <v>159</v>
      </c>
      <c r="C55" s="21" t="s">
        <v>269</v>
      </c>
      <c r="D55" s="22">
        <v>2</v>
      </c>
      <c r="E55" s="242">
        <f t="shared" si="1"/>
        <v>2.6</v>
      </c>
      <c r="F55" s="22"/>
      <c r="G55" s="23">
        <v>10</v>
      </c>
      <c r="H55" s="242">
        <v>2.6</v>
      </c>
      <c r="I55" s="587">
        <f t="shared" si="0"/>
        <v>26</v>
      </c>
      <c r="J55" s="89">
        <v>26</v>
      </c>
      <c r="K55" s="89"/>
      <c r="L55" s="89"/>
      <c r="M55" s="505">
        <v>26</v>
      </c>
    </row>
    <row r="56" spans="1:13" s="27" customFormat="1" ht="12.75" customHeight="1">
      <c r="A56" s="36">
        <v>292</v>
      </c>
      <c r="B56" s="24" t="s">
        <v>159</v>
      </c>
      <c r="C56" s="21" t="s">
        <v>270</v>
      </c>
      <c r="D56" s="22">
        <v>2</v>
      </c>
      <c r="E56" s="242">
        <f t="shared" si="1"/>
        <v>2.6</v>
      </c>
      <c r="F56" s="22"/>
      <c r="G56" s="23">
        <v>13</v>
      </c>
      <c r="H56" s="242">
        <v>2.6</v>
      </c>
      <c r="I56" s="587">
        <f t="shared" si="0"/>
        <v>33.800000000000004</v>
      </c>
      <c r="J56" s="89">
        <v>33.8</v>
      </c>
      <c r="K56" s="89"/>
      <c r="L56" s="89"/>
      <c r="M56" s="505">
        <v>33.8</v>
      </c>
    </row>
    <row r="57" spans="1:13" s="27" customFormat="1" ht="12.75" customHeight="1">
      <c r="A57" s="36">
        <v>292</v>
      </c>
      <c r="B57" s="24" t="s">
        <v>159</v>
      </c>
      <c r="C57" s="21" t="s">
        <v>271</v>
      </c>
      <c r="D57" s="22">
        <v>5.5</v>
      </c>
      <c r="E57" s="242">
        <f t="shared" si="1"/>
        <v>7.15</v>
      </c>
      <c r="F57" s="22"/>
      <c r="G57" s="23">
        <v>11</v>
      </c>
      <c r="H57" s="242">
        <v>7.15</v>
      </c>
      <c r="I57" s="587">
        <f t="shared" si="0"/>
        <v>78.65</v>
      </c>
      <c r="J57" s="89">
        <v>78.65</v>
      </c>
      <c r="K57" s="89"/>
      <c r="L57" s="89"/>
      <c r="M57" s="505">
        <v>78.65</v>
      </c>
    </row>
    <row r="58" spans="1:13" s="27" customFormat="1" ht="21.75" customHeight="1">
      <c r="A58" s="36">
        <v>292</v>
      </c>
      <c r="B58" s="24" t="s">
        <v>272</v>
      </c>
      <c r="C58" s="21" t="s">
        <v>273</v>
      </c>
      <c r="D58" s="22">
        <v>14</v>
      </c>
      <c r="E58" s="242">
        <f t="shared" si="1"/>
        <v>18.2</v>
      </c>
      <c r="F58" s="22"/>
      <c r="G58" s="23">
        <v>10</v>
      </c>
      <c r="H58" s="242">
        <v>18.2</v>
      </c>
      <c r="I58" s="587">
        <f t="shared" si="0"/>
        <v>182</v>
      </c>
      <c r="J58" s="89">
        <v>182</v>
      </c>
      <c r="K58" s="89"/>
      <c r="L58" s="89"/>
      <c r="M58" s="505">
        <v>182</v>
      </c>
    </row>
    <row r="59" spans="1:13" s="27" customFormat="1" ht="24">
      <c r="A59" s="36">
        <v>292</v>
      </c>
      <c r="B59" s="24" t="s">
        <v>153</v>
      </c>
      <c r="C59" s="21" t="s">
        <v>984</v>
      </c>
      <c r="D59" s="22">
        <v>3.3</v>
      </c>
      <c r="E59" s="242">
        <f t="shared" si="1"/>
        <v>4.29</v>
      </c>
      <c r="F59" s="22"/>
      <c r="G59" s="23">
        <v>250</v>
      </c>
      <c r="H59" s="242">
        <v>4.29</v>
      </c>
      <c r="I59" s="587">
        <f t="shared" si="0"/>
        <v>1072.5</v>
      </c>
      <c r="J59" s="89">
        <v>1072.5</v>
      </c>
      <c r="K59" s="89"/>
      <c r="L59" s="89"/>
      <c r="M59" s="505">
        <v>1072.5</v>
      </c>
    </row>
    <row r="60" spans="1:13" s="27" customFormat="1" ht="24">
      <c r="A60" s="36">
        <v>292</v>
      </c>
      <c r="B60" s="24" t="s">
        <v>153</v>
      </c>
      <c r="C60" s="21" t="s">
        <v>1049</v>
      </c>
      <c r="D60" s="22">
        <v>15</v>
      </c>
      <c r="E60" s="242">
        <f t="shared" si="1"/>
        <v>19.5</v>
      </c>
      <c r="F60" s="22"/>
      <c r="G60" s="23">
        <v>155</v>
      </c>
      <c r="H60" s="242">
        <v>19.5</v>
      </c>
      <c r="I60" s="587">
        <f t="shared" si="0"/>
        <v>3022.5</v>
      </c>
      <c r="J60" s="89">
        <v>3022.5</v>
      </c>
      <c r="K60" s="89"/>
      <c r="L60" s="89"/>
      <c r="M60" s="505">
        <v>3022.5</v>
      </c>
    </row>
    <row r="61" spans="1:13" s="27" customFormat="1" ht="12">
      <c r="A61" s="36">
        <v>292</v>
      </c>
      <c r="B61" s="24" t="s">
        <v>274</v>
      </c>
      <c r="C61" s="21" t="s">
        <v>1050</v>
      </c>
      <c r="D61" s="22">
        <v>42</v>
      </c>
      <c r="E61" s="242">
        <f t="shared" si="1"/>
        <v>54.6</v>
      </c>
      <c r="F61" s="22"/>
      <c r="G61" s="23">
        <v>12</v>
      </c>
      <c r="H61" s="242">
        <v>54.6</v>
      </c>
      <c r="I61" s="587">
        <f t="shared" si="0"/>
        <v>655.2</v>
      </c>
      <c r="J61" s="89">
        <v>655.2</v>
      </c>
      <c r="K61" s="89"/>
      <c r="L61" s="89"/>
      <c r="M61" s="505">
        <v>655.2</v>
      </c>
    </row>
    <row r="62" spans="1:13" s="27" customFormat="1" ht="12">
      <c r="A62" s="36">
        <v>292</v>
      </c>
      <c r="B62" s="24" t="s">
        <v>274</v>
      </c>
      <c r="C62" s="21" t="s">
        <v>1051</v>
      </c>
      <c r="D62" s="22">
        <v>42</v>
      </c>
      <c r="E62" s="242">
        <f t="shared" si="1"/>
        <v>54.6</v>
      </c>
      <c r="F62" s="22"/>
      <c r="G62" s="23">
        <v>8</v>
      </c>
      <c r="H62" s="242">
        <v>54.6</v>
      </c>
      <c r="I62" s="587">
        <f t="shared" si="0"/>
        <v>436.8</v>
      </c>
      <c r="J62" s="89">
        <v>436.8</v>
      </c>
      <c r="K62" s="89"/>
      <c r="L62" s="89"/>
      <c r="M62" s="505">
        <v>436.8</v>
      </c>
    </row>
    <row r="63" spans="1:13" s="27" customFormat="1" ht="12">
      <c r="A63" s="36">
        <v>292</v>
      </c>
      <c r="B63" s="24" t="s">
        <v>274</v>
      </c>
      <c r="C63" s="21" t="s">
        <v>78</v>
      </c>
      <c r="D63" s="22">
        <v>42</v>
      </c>
      <c r="E63" s="242">
        <f t="shared" si="1"/>
        <v>54.6</v>
      </c>
      <c r="F63" s="22"/>
      <c r="G63" s="23">
        <v>2</v>
      </c>
      <c r="H63" s="242">
        <v>54.6</v>
      </c>
      <c r="I63" s="587">
        <f t="shared" si="0"/>
        <v>109.2</v>
      </c>
      <c r="J63" s="89">
        <v>109.2</v>
      </c>
      <c r="K63" s="89"/>
      <c r="L63" s="89"/>
      <c r="M63" s="505">
        <v>109.2</v>
      </c>
    </row>
    <row r="64" spans="1:13" s="27" customFormat="1" ht="12">
      <c r="A64" s="36">
        <v>292</v>
      </c>
      <c r="B64" s="24" t="s">
        <v>274</v>
      </c>
      <c r="C64" s="21" t="s">
        <v>275</v>
      </c>
      <c r="D64" s="22">
        <v>42</v>
      </c>
      <c r="E64" s="242">
        <f t="shared" si="1"/>
        <v>54.6</v>
      </c>
      <c r="F64" s="22"/>
      <c r="G64" s="23">
        <v>1</v>
      </c>
      <c r="H64" s="242">
        <v>54.6</v>
      </c>
      <c r="I64" s="587">
        <f t="shared" si="0"/>
        <v>54.6</v>
      </c>
      <c r="J64" s="89">
        <v>54.6</v>
      </c>
      <c r="K64" s="89"/>
      <c r="L64" s="89"/>
      <c r="M64" s="505">
        <v>54.6</v>
      </c>
    </row>
    <row r="65" spans="1:13" s="27" customFormat="1" ht="12.75" customHeight="1">
      <c r="A65" s="36">
        <v>292</v>
      </c>
      <c r="B65" s="24" t="s">
        <v>276</v>
      </c>
      <c r="C65" s="21" t="s">
        <v>277</v>
      </c>
      <c r="D65" s="22">
        <v>2</v>
      </c>
      <c r="E65" s="242">
        <v>3.25</v>
      </c>
      <c r="F65" s="22"/>
      <c r="G65" s="23">
        <v>13</v>
      </c>
      <c r="H65" s="242">
        <v>3.25</v>
      </c>
      <c r="I65" s="587">
        <f t="shared" si="0"/>
        <v>42.25</v>
      </c>
      <c r="J65" s="89">
        <v>42.25</v>
      </c>
      <c r="K65" s="89"/>
      <c r="L65" s="89"/>
      <c r="M65" s="505">
        <v>42.25</v>
      </c>
    </row>
    <row r="66" spans="1:13" s="27" customFormat="1" ht="12.75" customHeight="1">
      <c r="A66" s="36">
        <v>292</v>
      </c>
      <c r="B66" s="24" t="s">
        <v>276</v>
      </c>
      <c r="C66" s="21" t="s">
        <v>986</v>
      </c>
      <c r="D66" s="22">
        <v>2.5</v>
      </c>
      <c r="E66" s="242">
        <v>4</v>
      </c>
      <c r="F66" s="22"/>
      <c r="G66" s="23">
        <v>13</v>
      </c>
      <c r="H66" s="242">
        <v>4</v>
      </c>
      <c r="I66" s="587">
        <f t="shared" si="0"/>
        <v>52</v>
      </c>
      <c r="J66" s="89">
        <v>52</v>
      </c>
      <c r="K66" s="89"/>
      <c r="L66" s="89"/>
      <c r="M66" s="505">
        <v>52</v>
      </c>
    </row>
    <row r="67" spans="1:13" s="27" customFormat="1" ht="12.75" customHeight="1">
      <c r="A67" s="36">
        <v>292</v>
      </c>
      <c r="B67" s="24" t="s">
        <v>276</v>
      </c>
      <c r="C67" s="21" t="s">
        <v>987</v>
      </c>
      <c r="D67" s="22">
        <v>2.3</v>
      </c>
      <c r="E67" s="242">
        <v>4.5</v>
      </c>
      <c r="F67" s="22"/>
      <c r="G67" s="23">
        <v>5</v>
      </c>
      <c r="H67" s="242">
        <v>4.5</v>
      </c>
      <c r="I67" s="587">
        <f t="shared" si="0"/>
        <v>22.5</v>
      </c>
      <c r="J67" s="89">
        <v>22.5</v>
      </c>
      <c r="K67" s="89"/>
      <c r="L67" s="89"/>
      <c r="M67" s="505">
        <v>22.5</v>
      </c>
    </row>
    <row r="68" spans="1:13" s="27" customFormat="1" ht="12.75" customHeight="1">
      <c r="A68" s="36">
        <v>292</v>
      </c>
      <c r="B68" s="24" t="s">
        <v>274</v>
      </c>
      <c r="C68" s="21" t="s">
        <v>988</v>
      </c>
      <c r="D68" s="22">
        <v>3.2</v>
      </c>
      <c r="E68" s="242">
        <f t="shared" si="1"/>
        <v>4.16</v>
      </c>
      <c r="F68" s="22"/>
      <c r="G68" s="23">
        <v>22</v>
      </c>
      <c r="H68" s="242">
        <v>4.16</v>
      </c>
      <c r="I68" s="587">
        <f t="shared" si="0"/>
        <v>91.52000000000001</v>
      </c>
      <c r="J68" s="89">
        <v>91.52</v>
      </c>
      <c r="K68" s="89"/>
      <c r="L68" s="89"/>
      <c r="M68" s="505">
        <v>91.52</v>
      </c>
    </row>
    <row r="69" spans="1:13" s="27" customFormat="1" ht="12">
      <c r="A69" s="36">
        <v>292</v>
      </c>
      <c r="B69" s="24" t="s">
        <v>276</v>
      </c>
      <c r="C69" s="21" t="s">
        <v>989</v>
      </c>
      <c r="D69" s="22">
        <v>0.6</v>
      </c>
      <c r="E69" s="242">
        <v>1</v>
      </c>
      <c r="F69" s="22"/>
      <c r="G69" s="23">
        <v>90</v>
      </c>
      <c r="H69" s="242">
        <v>1</v>
      </c>
      <c r="I69" s="587">
        <f t="shared" si="0"/>
        <v>90</v>
      </c>
      <c r="J69" s="89">
        <v>90</v>
      </c>
      <c r="K69" s="89"/>
      <c r="L69" s="89"/>
      <c r="M69" s="505">
        <v>90</v>
      </c>
    </row>
    <row r="70" spans="1:13" s="27" customFormat="1" ht="12">
      <c r="A70" s="36">
        <v>292</v>
      </c>
      <c r="B70" s="24" t="s">
        <v>276</v>
      </c>
      <c r="C70" s="21" t="s">
        <v>991</v>
      </c>
      <c r="D70" s="22">
        <v>0.8</v>
      </c>
      <c r="E70" s="242">
        <f aca="true" t="shared" si="2" ref="E70:E122">+D70*1.3</f>
        <v>1.04</v>
      </c>
      <c r="F70" s="22"/>
      <c r="G70" s="23">
        <v>89</v>
      </c>
      <c r="H70" s="242">
        <v>1.04</v>
      </c>
      <c r="I70" s="587">
        <f t="shared" si="0"/>
        <v>92.56</v>
      </c>
      <c r="J70" s="89">
        <v>92.56</v>
      </c>
      <c r="K70" s="89"/>
      <c r="L70" s="89"/>
      <c r="M70" s="505">
        <v>92.56</v>
      </c>
    </row>
    <row r="71" spans="1:13" s="27" customFormat="1" ht="12">
      <c r="A71" s="36">
        <v>292</v>
      </c>
      <c r="B71" s="24" t="s">
        <v>153</v>
      </c>
      <c r="C71" s="21" t="s">
        <v>278</v>
      </c>
      <c r="D71" s="22">
        <v>3.5</v>
      </c>
      <c r="E71" s="242">
        <f t="shared" si="2"/>
        <v>4.55</v>
      </c>
      <c r="F71" s="22"/>
      <c r="G71" s="23">
        <v>80</v>
      </c>
      <c r="H71" s="242">
        <v>4.55</v>
      </c>
      <c r="I71" s="587">
        <f t="shared" si="0"/>
        <v>364</v>
      </c>
      <c r="J71" s="89">
        <v>364</v>
      </c>
      <c r="K71" s="89"/>
      <c r="L71" s="89"/>
      <c r="M71" s="505">
        <v>364</v>
      </c>
    </row>
    <row r="72" spans="1:13" s="27" customFormat="1" ht="12">
      <c r="A72" s="36">
        <v>292</v>
      </c>
      <c r="B72" s="24" t="s">
        <v>153</v>
      </c>
      <c r="C72" s="21" t="s">
        <v>279</v>
      </c>
      <c r="D72" s="22">
        <v>1.3</v>
      </c>
      <c r="E72" s="242">
        <v>2</v>
      </c>
      <c r="F72" s="22"/>
      <c r="G72" s="23">
        <v>100</v>
      </c>
      <c r="H72" s="242">
        <v>2</v>
      </c>
      <c r="I72" s="587">
        <f t="shared" si="0"/>
        <v>200</v>
      </c>
      <c r="J72" s="89">
        <v>200</v>
      </c>
      <c r="K72" s="89"/>
      <c r="L72" s="89"/>
      <c r="M72" s="505">
        <v>200</v>
      </c>
    </row>
    <row r="73" spans="1:13" s="27" customFormat="1" ht="12">
      <c r="A73" s="36">
        <v>293</v>
      </c>
      <c r="B73" s="24" t="s">
        <v>153</v>
      </c>
      <c r="C73" s="21" t="s">
        <v>280</v>
      </c>
      <c r="D73" s="22"/>
      <c r="E73" s="242">
        <v>15</v>
      </c>
      <c r="F73" s="22"/>
      <c r="G73" s="23">
        <v>20</v>
      </c>
      <c r="H73" s="242">
        <v>15</v>
      </c>
      <c r="I73" s="587">
        <f t="shared" si="0"/>
        <v>300</v>
      </c>
      <c r="J73" s="89">
        <v>300</v>
      </c>
      <c r="K73" s="89"/>
      <c r="L73" s="89"/>
      <c r="M73" s="505">
        <v>300</v>
      </c>
    </row>
    <row r="74" spans="1:13" s="27" customFormat="1" ht="12">
      <c r="A74" s="36">
        <v>292</v>
      </c>
      <c r="B74" s="24" t="s">
        <v>153</v>
      </c>
      <c r="C74" s="21" t="s">
        <v>281</v>
      </c>
      <c r="D74" s="22">
        <v>2</v>
      </c>
      <c r="E74" s="242">
        <f t="shared" si="2"/>
        <v>2.6</v>
      </c>
      <c r="F74" s="22"/>
      <c r="G74" s="23">
        <v>88</v>
      </c>
      <c r="H74" s="242">
        <v>2.6</v>
      </c>
      <c r="I74" s="587">
        <f t="shared" si="0"/>
        <v>228.8</v>
      </c>
      <c r="J74" s="89">
        <v>228.8</v>
      </c>
      <c r="K74" s="89"/>
      <c r="L74" s="89"/>
      <c r="M74" s="505">
        <v>228.8</v>
      </c>
    </row>
    <row r="75" spans="1:13" s="27" customFormat="1" ht="12">
      <c r="A75" s="36">
        <v>292</v>
      </c>
      <c r="B75" s="24" t="s">
        <v>166</v>
      </c>
      <c r="C75" s="21" t="s">
        <v>282</v>
      </c>
      <c r="D75" s="22">
        <v>3.8</v>
      </c>
      <c r="E75" s="242">
        <f t="shared" si="2"/>
        <v>4.9399999999999995</v>
      </c>
      <c r="F75" s="22"/>
      <c r="G75" s="23">
        <v>63</v>
      </c>
      <c r="H75" s="242">
        <v>4.94</v>
      </c>
      <c r="I75" s="587">
        <f t="shared" si="0"/>
        <v>311.21999999999997</v>
      </c>
      <c r="J75" s="89">
        <v>311.22</v>
      </c>
      <c r="K75" s="89"/>
      <c r="L75" s="89"/>
      <c r="M75" s="505">
        <v>311.22</v>
      </c>
    </row>
    <row r="76" spans="1:13" s="27" customFormat="1" ht="24">
      <c r="A76" s="36">
        <v>292</v>
      </c>
      <c r="B76" s="24" t="s">
        <v>153</v>
      </c>
      <c r="C76" s="21" t="s">
        <v>283</v>
      </c>
      <c r="D76" s="22">
        <v>0.7</v>
      </c>
      <c r="E76" s="242">
        <f t="shared" si="2"/>
        <v>0.9099999999999999</v>
      </c>
      <c r="F76" s="22"/>
      <c r="G76" s="23">
        <v>130</v>
      </c>
      <c r="H76" s="242">
        <v>0.91</v>
      </c>
      <c r="I76" s="587">
        <f t="shared" si="0"/>
        <v>118.29999999999998</v>
      </c>
      <c r="J76" s="89">
        <v>118.3</v>
      </c>
      <c r="K76" s="89"/>
      <c r="L76" s="89"/>
      <c r="M76" s="505">
        <v>118.3</v>
      </c>
    </row>
    <row r="77" spans="1:13" s="27" customFormat="1" ht="24">
      <c r="A77" s="36">
        <v>292</v>
      </c>
      <c r="B77" s="24" t="s">
        <v>153</v>
      </c>
      <c r="C77" s="21" t="s">
        <v>284</v>
      </c>
      <c r="D77" s="22">
        <v>0.7</v>
      </c>
      <c r="E77" s="242">
        <f t="shared" si="2"/>
        <v>0.9099999999999999</v>
      </c>
      <c r="F77" s="22"/>
      <c r="G77" s="23">
        <v>120</v>
      </c>
      <c r="H77" s="242">
        <v>0.91</v>
      </c>
      <c r="I77" s="587">
        <f t="shared" si="0"/>
        <v>109.19999999999999</v>
      </c>
      <c r="J77" s="89">
        <v>109.2</v>
      </c>
      <c r="K77" s="89"/>
      <c r="L77" s="89"/>
      <c r="M77" s="505">
        <v>109.2</v>
      </c>
    </row>
    <row r="78" spans="1:13" s="27" customFormat="1" ht="24">
      <c r="A78" s="36">
        <v>292</v>
      </c>
      <c r="B78" s="24" t="s">
        <v>153</v>
      </c>
      <c r="C78" s="21" t="s">
        <v>993</v>
      </c>
      <c r="D78" s="22">
        <v>0.7</v>
      </c>
      <c r="E78" s="242">
        <f t="shared" si="2"/>
        <v>0.9099999999999999</v>
      </c>
      <c r="F78" s="22"/>
      <c r="G78" s="23">
        <v>370</v>
      </c>
      <c r="H78" s="242">
        <v>0.91</v>
      </c>
      <c r="I78" s="587">
        <f t="shared" si="0"/>
        <v>336.7</v>
      </c>
      <c r="J78" s="89">
        <v>336.7</v>
      </c>
      <c r="K78" s="89"/>
      <c r="L78" s="89"/>
      <c r="M78" s="505">
        <v>336.7</v>
      </c>
    </row>
    <row r="79" spans="1:13" s="27" customFormat="1" ht="12">
      <c r="A79" s="36">
        <v>292</v>
      </c>
      <c r="B79" s="24" t="s">
        <v>166</v>
      </c>
      <c r="C79" s="21" t="s">
        <v>79</v>
      </c>
      <c r="D79" s="22">
        <v>1.2</v>
      </c>
      <c r="E79" s="242">
        <f t="shared" si="2"/>
        <v>1.56</v>
      </c>
      <c r="F79" s="22"/>
      <c r="G79" s="23">
        <v>130</v>
      </c>
      <c r="H79" s="242">
        <v>1.56</v>
      </c>
      <c r="I79" s="587">
        <f t="shared" si="0"/>
        <v>202.8</v>
      </c>
      <c r="J79" s="89">
        <v>202.8</v>
      </c>
      <c r="K79" s="89"/>
      <c r="L79" s="89"/>
      <c r="M79" s="505">
        <v>202.8</v>
      </c>
    </row>
    <row r="80" spans="1:13" s="27" customFormat="1" ht="12">
      <c r="A80" s="36">
        <v>292</v>
      </c>
      <c r="B80" s="24" t="s">
        <v>166</v>
      </c>
      <c r="C80" s="21" t="s">
        <v>80</v>
      </c>
      <c r="D80" s="22">
        <v>1.2</v>
      </c>
      <c r="E80" s="242">
        <f t="shared" si="2"/>
        <v>1.56</v>
      </c>
      <c r="F80" s="22"/>
      <c r="G80" s="23">
        <v>285</v>
      </c>
      <c r="H80" s="242">
        <v>1.56</v>
      </c>
      <c r="I80" s="587">
        <f aca="true" t="shared" si="3" ref="I80:I124">+E80*G80</f>
        <v>444.6</v>
      </c>
      <c r="J80" s="89">
        <v>444.6</v>
      </c>
      <c r="K80" s="89"/>
      <c r="L80" s="89"/>
      <c r="M80" s="505">
        <v>444.6</v>
      </c>
    </row>
    <row r="81" spans="1:13" s="27" customFormat="1" ht="12">
      <c r="A81" s="36">
        <v>292</v>
      </c>
      <c r="B81" s="24" t="s">
        <v>285</v>
      </c>
      <c r="C81" s="21" t="s">
        <v>994</v>
      </c>
      <c r="D81" s="22">
        <v>1.6</v>
      </c>
      <c r="E81" s="242">
        <v>25</v>
      </c>
      <c r="F81" s="22"/>
      <c r="G81" s="23">
        <v>25</v>
      </c>
      <c r="H81" s="242">
        <v>25</v>
      </c>
      <c r="I81" s="587">
        <f t="shared" si="3"/>
        <v>625</v>
      </c>
      <c r="J81" s="89">
        <v>625</v>
      </c>
      <c r="K81" s="89"/>
      <c r="L81" s="89"/>
      <c r="M81" s="505">
        <v>625</v>
      </c>
    </row>
    <row r="82" spans="1:13" s="27" customFormat="1" ht="12">
      <c r="A82" s="36">
        <v>292</v>
      </c>
      <c r="B82" s="24" t="s">
        <v>153</v>
      </c>
      <c r="C82" s="21" t="s">
        <v>995</v>
      </c>
      <c r="D82" s="22">
        <v>0.5</v>
      </c>
      <c r="E82" s="242">
        <f t="shared" si="2"/>
        <v>0.65</v>
      </c>
      <c r="F82" s="22"/>
      <c r="G82" s="23">
        <v>60</v>
      </c>
      <c r="H82" s="242">
        <v>0.65</v>
      </c>
      <c r="I82" s="587">
        <f t="shared" si="3"/>
        <v>39</v>
      </c>
      <c r="J82" s="89">
        <v>39</v>
      </c>
      <c r="K82" s="89"/>
      <c r="L82" s="89"/>
      <c r="M82" s="505">
        <v>39</v>
      </c>
    </row>
    <row r="83" spans="1:13" s="27" customFormat="1" ht="12">
      <c r="A83" s="36">
        <v>292</v>
      </c>
      <c r="B83" s="24" t="s">
        <v>153</v>
      </c>
      <c r="C83" s="21" t="s">
        <v>996</v>
      </c>
      <c r="D83" s="22">
        <v>1.5</v>
      </c>
      <c r="E83" s="242">
        <f t="shared" si="2"/>
        <v>1.9500000000000002</v>
      </c>
      <c r="F83" s="22"/>
      <c r="G83" s="23">
        <v>25</v>
      </c>
      <c r="H83" s="242">
        <v>1.95</v>
      </c>
      <c r="I83" s="587">
        <f t="shared" si="3"/>
        <v>48.75000000000001</v>
      </c>
      <c r="J83" s="89">
        <v>48.75</v>
      </c>
      <c r="K83" s="89"/>
      <c r="L83" s="89"/>
      <c r="M83" s="505">
        <v>48.75</v>
      </c>
    </row>
    <row r="84" spans="1:13" s="27" customFormat="1" ht="24">
      <c r="A84" s="36">
        <v>292</v>
      </c>
      <c r="B84" s="24" t="s">
        <v>153</v>
      </c>
      <c r="C84" s="21" t="s">
        <v>286</v>
      </c>
      <c r="D84" s="22">
        <v>1.5</v>
      </c>
      <c r="E84" s="242">
        <f t="shared" si="2"/>
        <v>1.9500000000000002</v>
      </c>
      <c r="F84" s="22"/>
      <c r="G84" s="23">
        <v>87</v>
      </c>
      <c r="H84" s="242">
        <v>1.95</v>
      </c>
      <c r="I84" s="587">
        <f t="shared" si="3"/>
        <v>169.65</v>
      </c>
      <c r="J84" s="89">
        <v>169.65</v>
      </c>
      <c r="K84" s="89"/>
      <c r="L84" s="89"/>
      <c r="M84" s="505">
        <v>169.65</v>
      </c>
    </row>
    <row r="85" spans="1:13" s="27" customFormat="1" ht="12.75" customHeight="1">
      <c r="A85" s="36">
        <v>292</v>
      </c>
      <c r="B85" s="24" t="s">
        <v>276</v>
      </c>
      <c r="C85" s="21" t="s">
        <v>997</v>
      </c>
      <c r="D85" s="22">
        <v>0.5</v>
      </c>
      <c r="E85" s="242">
        <f t="shared" si="2"/>
        <v>0.65</v>
      </c>
      <c r="F85" s="22"/>
      <c r="G85" s="23">
        <v>80</v>
      </c>
      <c r="H85" s="242">
        <v>0.65</v>
      </c>
      <c r="I85" s="587">
        <f t="shared" si="3"/>
        <v>52</v>
      </c>
      <c r="J85" s="89">
        <v>52</v>
      </c>
      <c r="K85" s="89"/>
      <c r="L85" s="89"/>
      <c r="M85" s="505">
        <v>52</v>
      </c>
    </row>
    <row r="86" spans="1:13" s="27" customFormat="1" ht="12.75" customHeight="1">
      <c r="A86" s="36">
        <v>292</v>
      </c>
      <c r="B86" s="24" t="s">
        <v>276</v>
      </c>
      <c r="C86" s="21" t="s">
        <v>998</v>
      </c>
      <c r="D86" s="22">
        <v>0.5</v>
      </c>
      <c r="E86" s="242">
        <f t="shared" si="2"/>
        <v>0.65</v>
      </c>
      <c r="F86" s="22"/>
      <c r="G86" s="23">
        <v>79</v>
      </c>
      <c r="H86" s="242">
        <v>0.65</v>
      </c>
      <c r="I86" s="587">
        <f t="shared" si="3"/>
        <v>51.35</v>
      </c>
      <c r="J86" s="89">
        <v>51.35</v>
      </c>
      <c r="K86" s="89"/>
      <c r="L86" s="89"/>
      <c r="M86" s="505">
        <v>51.35</v>
      </c>
    </row>
    <row r="87" spans="1:13" s="27" customFormat="1" ht="12.75" customHeight="1">
      <c r="A87" s="36">
        <v>292</v>
      </c>
      <c r="B87" s="24" t="s">
        <v>153</v>
      </c>
      <c r="C87" s="21" t="s">
        <v>999</v>
      </c>
      <c r="D87" s="22">
        <v>1</v>
      </c>
      <c r="E87" s="242">
        <v>5.7</v>
      </c>
      <c r="F87" s="22"/>
      <c r="G87" s="23">
        <v>25</v>
      </c>
      <c r="H87" s="242">
        <v>5.7</v>
      </c>
      <c r="I87" s="587">
        <f t="shared" si="3"/>
        <v>142.5</v>
      </c>
      <c r="J87" s="89">
        <v>142.5</v>
      </c>
      <c r="K87" s="89"/>
      <c r="L87" s="89"/>
      <c r="M87" s="505">
        <v>142.5</v>
      </c>
    </row>
    <row r="88" spans="1:13" s="27" customFormat="1" ht="24" customHeight="1">
      <c r="A88" s="36">
        <v>292</v>
      </c>
      <c r="B88" s="24" t="s">
        <v>153</v>
      </c>
      <c r="C88" s="21" t="s">
        <v>1000</v>
      </c>
      <c r="D88" s="22">
        <v>8.2</v>
      </c>
      <c r="E88" s="242">
        <f t="shared" si="2"/>
        <v>10.66</v>
      </c>
      <c r="F88" s="22"/>
      <c r="G88" s="23">
        <v>6</v>
      </c>
      <c r="H88" s="242">
        <v>10.66</v>
      </c>
      <c r="I88" s="587">
        <f t="shared" si="3"/>
        <v>63.96</v>
      </c>
      <c r="J88" s="89">
        <v>63.96</v>
      </c>
      <c r="K88" s="89"/>
      <c r="L88" s="89"/>
      <c r="M88" s="505">
        <v>63.96</v>
      </c>
    </row>
    <row r="89" spans="1:13" s="27" customFormat="1" ht="12.75" customHeight="1">
      <c r="A89" s="36">
        <v>292</v>
      </c>
      <c r="B89" s="24" t="s">
        <v>153</v>
      </c>
      <c r="C89" s="21" t="s">
        <v>171</v>
      </c>
      <c r="D89" s="22">
        <v>2.5</v>
      </c>
      <c r="E89" s="242">
        <f t="shared" si="2"/>
        <v>3.25</v>
      </c>
      <c r="F89" s="22"/>
      <c r="G89" s="23">
        <v>6</v>
      </c>
      <c r="H89" s="242">
        <v>3.25</v>
      </c>
      <c r="I89" s="587">
        <f t="shared" si="3"/>
        <v>19.5</v>
      </c>
      <c r="J89" s="89">
        <v>19.5</v>
      </c>
      <c r="K89" s="89"/>
      <c r="L89" s="89"/>
      <c r="M89" s="505">
        <v>19.5</v>
      </c>
    </row>
    <row r="90" spans="1:13" s="27" customFormat="1" ht="23.25" customHeight="1">
      <c r="A90" s="36">
        <v>292</v>
      </c>
      <c r="B90" s="24" t="s">
        <v>153</v>
      </c>
      <c r="C90" s="21" t="s">
        <v>1001</v>
      </c>
      <c r="D90" s="22">
        <v>2.6</v>
      </c>
      <c r="E90" s="242">
        <v>6</v>
      </c>
      <c r="F90" s="22"/>
      <c r="G90" s="23">
        <v>7</v>
      </c>
      <c r="H90" s="242">
        <v>6</v>
      </c>
      <c r="I90" s="587">
        <f t="shared" si="3"/>
        <v>42</v>
      </c>
      <c r="J90" s="89">
        <v>42</v>
      </c>
      <c r="K90" s="89"/>
      <c r="L90" s="89"/>
      <c r="M90" s="505">
        <v>42</v>
      </c>
    </row>
    <row r="91" spans="1:13" s="27" customFormat="1" ht="12.75" customHeight="1">
      <c r="A91" s="36">
        <v>292</v>
      </c>
      <c r="B91" s="24" t="s">
        <v>153</v>
      </c>
      <c r="C91" s="21" t="s">
        <v>1002</v>
      </c>
      <c r="D91" s="22">
        <v>2.5</v>
      </c>
      <c r="E91" s="242">
        <v>5</v>
      </c>
      <c r="F91" s="22"/>
      <c r="G91" s="23">
        <v>7</v>
      </c>
      <c r="H91" s="242">
        <v>5</v>
      </c>
      <c r="I91" s="587">
        <f t="shared" si="3"/>
        <v>35</v>
      </c>
      <c r="J91" s="89">
        <v>35</v>
      </c>
      <c r="K91" s="89"/>
      <c r="L91" s="89"/>
      <c r="M91" s="505">
        <v>35</v>
      </c>
    </row>
    <row r="92" spans="1:13" s="27" customFormat="1" ht="12.75" customHeight="1">
      <c r="A92" s="36">
        <v>292</v>
      </c>
      <c r="B92" s="24" t="s">
        <v>935</v>
      </c>
      <c r="C92" s="21" t="s">
        <v>172</v>
      </c>
      <c r="D92" s="22">
        <v>3.3</v>
      </c>
      <c r="E92" s="242">
        <f t="shared" si="2"/>
        <v>4.29</v>
      </c>
      <c r="F92" s="22"/>
      <c r="G92" s="23">
        <v>11</v>
      </c>
      <c r="H92" s="242">
        <v>4.29</v>
      </c>
      <c r="I92" s="587">
        <f t="shared" si="3"/>
        <v>47.19</v>
      </c>
      <c r="J92" s="89">
        <v>47.19</v>
      </c>
      <c r="K92" s="89"/>
      <c r="L92" s="89"/>
      <c r="M92" s="505">
        <v>47.19</v>
      </c>
    </row>
    <row r="93" spans="1:13" s="27" customFormat="1" ht="24">
      <c r="A93" s="36">
        <v>292</v>
      </c>
      <c r="B93" s="24" t="s">
        <v>173</v>
      </c>
      <c r="C93" s="21" t="s">
        <v>287</v>
      </c>
      <c r="D93" s="22">
        <v>6.6</v>
      </c>
      <c r="E93" s="242">
        <f t="shared" si="2"/>
        <v>8.58</v>
      </c>
      <c r="F93" s="22"/>
      <c r="G93" s="23">
        <v>10</v>
      </c>
      <c r="H93" s="242">
        <v>8.58</v>
      </c>
      <c r="I93" s="587">
        <f t="shared" si="3"/>
        <v>85.8</v>
      </c>
      <c r="J93" s="89">
        <v>85.8</v>
      </c>
      <c r="K93" s="89"/>
      <c r="L93" s="89"/>
      <c r="M93" s="505">
        <v>85.8</v>
      </c>
    </row>
    <row r="94" spans="1:13" s="27" customFormat="1" ht="24">
      <c r="A94" s="36">
        <v>292</v>
      </c>
      <c r="B94" s="24" t="s">
        <v>173</v>
      </c>
      <c r="C94" s="21" t="s">
        <v>288</v>
      </c>
      <c r="D94" s="22">
        <v>7.8</v>
      </c>
      <c r="E94" s="242">
        <f t="shared" si="2"/>
        <v>10.14</v>
      </c>
      <c r="F94" s="22"/>
      <c r="G94" s="23">
        <v>9</v>
      </c>
      <c r="H94" s="242">
        <v>10.14</v>
      </c>
      <c r="I94" s="587">
        <f t="shared" si="3"/>
        <v>91.26</v>
      </c>
      <c r="J94" s="89">
        <v>91.26</v>
      </c>
      <c r="K94" s="89"/>
      <c r="L94" s="89"/>
      <c r="M94" s="505">
        <v>91.26</v>
      </c>
    </row>
    <row r="95" spans="1:13" s="27" customFormat="1" ht="12">
      <c r="A95" s="36">
        <v>292</v>
      </c>
      <c r="B95" s="24" t="s">
        <v>159</v>
      </c>
      <c r="C95" s="21" t="s">
        <v>289</v>
      </c>
      <c r="D95" s="22">
        <v>7.2</v>
      </c>
      <c r="E95" s="242">
        <f t="shared" si="2"/>
        <v>9.360000000000001</v>
      </c>
      <c r="F95" s="22"/>
      <c r="G95" s="23">
        <v>2</v>
      </c>
      <c r="H95" s="242">
        <v>9.36</v>
      </c>
      <c r="I95" s="587">
        <f t="shared" si="3"/>
        <v>18.720000000000002</v>
      </c>
      <c r="J95" s="89">
        <v>18.72</v>
      </c>
      <c r="K95" s="89"/>
      <c r="L95" s="89"/>
      <c r="M95" s="505">
        <v>18.72</v>
      </c>
    </row>
    <row r="96" spans="1:13" s="27" customFormat="1" ht="12.75" customHeight="1">
      <c r="A96" s="36">
        <v>292</v>
      </c>
      <c r="B96" s="24" t="s">
        <v>290</v>
      </c>
      <c r="C96" s="21" t="s">
        <v>291</v>
      </c>
      <c r="D96" s="22">
        <v>3.5</v>
      </c>
      <c r="E96" s="242">
        <f t="shared" si="2"/>
        <v>4.55</v>
      </c>
      <c r="F96" s="22"/>
      <c r="G96" s="23">
        <v>4</v>
      </c>
      <c r="H96" s="242">
        <v>4.55</v>
      </c>
      <c r="I96" s="587">
        <f t="shared" si="3"/>
        <v>18.2</v>
      </c>
      <c r="J96" s="89">
        <v>18.2</v>
      </c>
      <c r="K96" s="89"/>
      <c r="L96" s="89"/>
      <c r="M96" s="505">
        <v>18.2</v>
      </c>
    </row>
    <row r="97" spans="1:13" s="27" customFormat="1" ht="12.75" customHeight="1">
      <c r="A97" s="36">
        <v>292</v>
      </c>
      <c r="B97" s="24" t="s">
        <v>159</v>
      </c>
      <c r="C97" s="21" t="s">
        <v>292</v>
      </c>
      <c r="D97" s="22">
        <v>3.5</v>
      </c>
      <c r="E97" s="242">
        <f t="shared" si="2"/>
        <v>4.55</v>
      </c>
      <c r="F97" s="22"/>
      <c r="G97" s="23">
        <v>5</v>
      </c>
      <c r="H97" s="242">
        <v>4.55</v>
      </c>
      <c r="I97" s="587">
        <f t="shared" si="3"/>
        <v>22.75</v>
      </c>
      <c r="J97" s="89">
        <v>22.75</v>
      </c>
      <c r="K97" s="89"/>
      <c r="L97" s="89"/>
      <c r="M97" s="505">
        <v>22.75</v>
      </c>
    </row>
    <row r="98" spans="1:13" s="27" customFormat="1" ht="12.75" customHeight="1">
      <c r="A98" s="36">
        <v>292</v>
      </c>
      <c r="B98" s="24" t="s">
        <v>153</v>
      </c>
      <c r="C98" s="21" t="s">
        <v>1003</v>
      </c>
      <c r="D98" s="22">
        <v>0.15</v>
      </c>
      <c r="E98" s="242">
        <f t="shared" si="2"/>
        <v>0.195</v>
      </c>
      <c r="F98" s="22"/>
      <c r="G98" s="23">
        <v>265</v>
      </c>
      <c r="H98" s="242">
        <v>0.195</v>
      </c>
      <c r="I98" s="587">
        <f t="shared" si="3"/>
        <v>51.675000000000004</v>
      </c>
      <c r="J98" s="89">
        <v>51.675</v>
      </c>
      <c r="K98" s="89"/>
      <c r="L98" s="89"/>
      <c r="M98" s="505">
        <v>51.675</v>
      </c>
    </row>
    <row r="99" spans="1:13" s="27" customFormat="1" ht="12.75" customHeight="1">
      <c r="A99" s="36">
        <v>292</v>
      </c>
      <c r="B99" s="24" t="s">
        <v>153</v>
      </c>
      <c r="C99" s="21" t="s">
        <v>1004</v>
      </c>
      <c r="D99" s="22">
        <v>0.35</v>
      </c>
      <c r="E99" s="242">
        <f t="shared" si="2"/>
        <v>0.45499999999999996</v>
      </c>
      <c r="F99" s="22"/>
      <c r="G99" s="23">
        <v>25</v>
      </c>
      <c r="H99" s="242">
        <v>0.455</v>
      </c>
      <c r="I99" s="587">
        <f t="shared" si="3"/>
        <v>11.374999999999998</v>
      </c>
      <c r="J99" s="89">
        <v>11.375</v>
      </c>
      <c r="K99" s="89"/>
      <c r="L99" s="89"/>
      <c r="M99" s="505">
        <v>11.375</v>
      </c>
    </row>
    <row r="100" spans="1:13" s="27" customFormat="1" ht="12.75" customHeight="1">
      <c r="A100" s="36">
        <v>292</v>
      </c>
      <c r="B100" s="24" t="s">
        <v>153</v>
      </c>
      <c r="C100" s="21" t="s">
        <v>1005</v>
      </c>
      <c r="D100" s="22">
        <v>0.35</v>
      </c>
      <c r="E100" s="242">
        <f t="shared" si="2"/>
        <v>0.45499999999999996</v>
      </c>
      <c r="F100" s="22"/>
      <c r="G100" s="23">
        <v>11</v>
      </c>
      <c r="H100" s="242">
        <v>0.455</v>
      </c>
      <c r="I100" s="587">
        <f t="shared" si="3"/>
        <v>5.005</v>
      </c>
      <c r="J100" s="89">
        <v>5.005</v>
      </c>
      <c r="K100" s="89"/>
      <c r="L100" s="89"/>
      <c r="M100" s="505">
        <v>5.005</v>
      </c>
    </row>
    <row r="101" spans="1:13" s="27" customFormat="1" ht="12.75" customHeight="1">
      <c r="A101" s="36">
        <v>292</v>
      </c>
      <c r="B101" s="24" t="s">
        <v>153</v>
      </c>
      <c r="C101" s="21" t="s">
        <v>1006</v>
      </c>
      <c r="D101" s="22">
        <v>0.75</v>
      </c>
      <c r="E101" s="242">
        <f t="shared" si="2"/>
        <v>0.9750000000000001</v>
      </c>
      <c r="F101" s="22"/>
      <c r="G101" s="23">
        <v>19</v>
      </c>
      <c r="H101" s="242">
        <v>0.975</v>
      </c>
      <c r="I101" s="587">
        <f t="shared" si="3"/>
        <v>18.525000000000002</v>
      </c>
      <c r="J101" s="89">
        <v>18.525</v>
      </c>
      <c r="K101" s="89"/>
      <c r="L101" s="89"/>
      <c r="M101" s="505">
        <v>18.525</v>
      </c>
    </row>
    <row r="102" spans="1:13" s="27" customFormat="1" ht="12.75" customHeight="1">
      <c r="A102" s="36">
        <v>292</v>
      </c>
      <c r="B102" s="24" t="s">
        <v>153</v>
      </c>
      <c r="C102" s="21" t="s">
        <v>1007</v>
      </c>
      <c r="D102" s="22">
        <v>0.75</v>
      </c>
      <c r="E102" s="242">
        <f t="shared" si="2"/>
        <v>0.9750000000000001</v>
      </c>
      <c r="F102" s="22"/>
      <c r="G102" s="23">
        <v>27</v>
      </c>
      <c r="H102" s="242">
        <v>0.975</v>
      </c>
      <c r="I102" s="587">
        <f t="shared" si="3"/>
        <v>26.325000000000003</v>
      </c>
      <c r="J102" s="89">
        <v>26.325</v>
      </c>
      <c r="K102" s="89"/>
      <c r="L102" s="89"/>
      <c r="M102" s="505">
        <v>26.325</v>
      </c>
    </row>
    <row r="103" spans="1:13" s="27" customFormat="1" ht="12.75" customHeight="1">
      <c r="A103" s="36">
        <v>292</v>
      </c>
      <c r="B103" s="24" t="s">
        <v>153</v>
      </c>
      <c r="C103" s="21" t="s">
        <v>293</v>
      </c>
      <c r="D103" s="22">
        <v>0.8</v>
      </c>
      <c r="E103" s="242">
        <f t="shared" si="2"/>
        <v>1.04</v>
      </c>
      <c r="F103" s="22"/>
      <c r="G103" s="23">
        <v>11</v>
      </c>
      <c r="H103" s="242">
        <v>1.04</v>
      </c>
      <c r="I103" s="587">
        <f t="shared" si="3"/>
        <v>11.440000000000001</v>
      </c>
      <c r="J103" s="89">
        <v>11.44</v>
      </c>
      <c r="K103" s="89"/>
      <c r="L103" s="89"/>
      <c r="M103" s="505">
        <v>11.44</v>
      </c>
    </row>
    <row r="104" spans="1:13" s="27" customFormat="1" ht="12.75" customHeight="1">
      <c r="A104" s="36">
        <v>292</v>
      </c>
      <c r="B104" s="24" t="s">
        <v>937</v>
      </c>
      <c r="C104" s="21" t="s">
        <v>184</v>
      </c>
      <c r="D104" s="22">
        <v>3.5</v>
      </c>
      <c r="E104" s="242">
        <v>15</v>
      </c>
      <c r="F104" s="22"/>
      <c r="G104" s="23">
        <v>3</v>
      </c>
      <c r="H104" s="242">
        <v>15</v>
      </c>
      <c r="I104" s="587">
        <f t="shared" si="3"/>
        <v>45</v>
      </c>
      <c r="J104" s="89">
        <v>45</v>
      </c>
      <c r="K104" s="89"/>
      <c r="L104" s="89"/>
      <c r="M104" s="505">
        <v>45</v>
      </c>
    </row>
    <row r="105" spans="1:13" s="27" customFormat="1" ht="12">
      <c r="A105" s="36">
        <v>292</v>
      </c>
      <c r="B105" s="24" t="s">
        <v>185</v>
      </c>
      <c r="C105" s="21" t="s">
        <v>294</v>
      </c>
      <c r="D105" s="22">
        <v>12.5</v>
      </c>
      <c r="E105" s="242">
        <f t="shared" si="2"/>
        <v>16.25</v>
      </c>
      <c r="F105" s="22"/>
      <c r="G105" s="23">
        <v>3</v>
      </c>
      <c r="H105" s="242">
        <v>16.25</v>
      </c>
      <c r="I105" s="587">
        <f t="shared" si="3"/>
        <v>48.75</v>
      </c>
      <c r="J105" s="89">
        <v>48.75</v>
      </c>
      <c r="K105" s="89"/>
      <c r="L105" s="89"/>
      <c r="M105" s="505">
        <v>48.75</v>
      </c>
    </row>
    <row r="106" spans="1:13" s="27" customFormat="1" ht="24">
      <c r="A106" s="36">
        <v>292</v>
      </c>
      <c r="B106" s="24" t="s">
        <v>153</v>
      </c>
      <c r="C106" s="21" t="s">
        <v>295</v>
      </c>
      <c r="D106" s="22">
        <v>14.5</v>
      </c>
      <c r="E106" s="242">
        <v>50</v>
      </c>
      <c r="F106" s="22"/>
      <c r="G106" s="23">
        <v>4</v>
      </c>
      <c r="H106" s="242">
        <v>50</v>
      </c>
      <c r="I106" s="587">
        <f t="shared" si="3"/>
        <v>200</v>
      </c>
      <c r="J106" s="89">
        <v>200</v>
      </c>
      <c r="K106" s="89"/>
      <c r="L106" s="89"/>
      <c r="M106" s="505">
        <v>200</v>
      </c>
    </row>
    <row r="107" spans="1:13" s="27" customFormat="1" ht="12">
      <c r="A107" s="36">
        <v>292</v>
      </c>
      <c r="B107" s="24" t="s">
        <v>937</v>
      </c>
      <c r="C107" s="21" t="s">
        <v>296</v>
      </c>
      <c r="D107" s="22">
        <v>1.2</v>
      </c>
      <c r="E107" s="242">
        <v>3.5</v>
      </c>
      <c r="F107" s="22"/>
      <c r="G107" s="23">
        <v>8</v>
      </c>
      <c r="H107" s="242">
        <v>3.5</v>
      </c>
      <c r="I107" s="587">
        <f t="shared" si="3"/>
        <v>28</v>
      </c>
      <c r="J107" s="89">
        <v>28</v>
      </c>
      <c r="K107" s="89"/>
      <c r="L107" s="89"/>
      <c r="M107" s="505">
        <v>28</v>
      </c>
    </row>
    <row r="108" spans="1:13" s="27" customFormat="1" ht="12">
      <c r="A108" s="36">
        <v>292</v>
      </c>
      <c r="B108" s="24" t="s">
        <v>153</v>
      </c>
      <c r="C108" s="21" t="s">
        <v>81</v>
      </c>
      <c r="D108" s="22">
        <v>1.2</v>
      </c>
      <c r="E108" s="242">
        <f t="shared" si="2"/>
        <v>1.56</v>
      </c>
      <c r="F108" s="22"/>
      <c r="G108" s="23">
        <v>35</v>
      </c>
      <c r="H108" s="242">
        <v>1.56</v>
      </c>
      <c r="I108" s="587">
        <f t="shared" si="3"/>
        <v>54.6</v>
      </c>
      <c r="J108" s="89">
        <v>54.6</v>
      </c>
      <c r="K108" s="89"/>
      <c r="L108" s="89"/>
      <c r="M108" s="505">
        <v>54.6</v>
      </c>
    </row>
    <row r="109" spans="1:13" s="27" customFormat="1" ht="24">
      <c r="A109" s="36">
        <v>292</v>
      </c>
      <c r="B109" s="24" t="s">
        <v>153</v>
      </c>
      <c r="C109" s="21" t="s">
        <v>1008</v>
      </c>
      <c r="D109" s="22">
        <v>1.6</v>
      </c>
      <c r="E109" s="242">
        <f t="shared" si="2"/>
        <v>2.08</v>
      </c>
      <c r="F109" s="22"/>
      <c r="G109" s="23">
        <v>22</v>
      </c>
      <c r="H109" s="242">
        <v>2.08</v>
      </c>
      <c r="I109" s="587">
        <f t="shared" si="3"/>
        <v>45.760000000000005</v>
      </c>
      <c r="J109" s="89">
        <v>45.76</v>
      </c>
      <c r="K109" s="89"/>
      <c r="L109" s="89"/>
      <c r="M109" s="505">
        <v>45.76</v>
      </c>
    </row>
    <row r="110" spans="1:13" s="27" customFormat="1" ht="24">
      <c r="A110" s="36">
        <v>292</v>
      </c>
      <c r="B110" s="24" t="s">
        <v>153</v>
      </c>
      <c r="C110" s="21" t="s">
        <v>1009</v>
      </c>
      <c r="D110" s="22">
        <v>1.6</v>
      </c>
      <c r="E110" s="242">
        <f t="shared" si="2"/>
        <v>2.08</v>
      </c>
      <c r="F110" s="22"/>
      <c r="G110" s="23">
        <v>15</v>
      </c>
      <c r="H110" s="242">
        <v>2.08</v>
      </c>
      <c r="I110" s="587">
        <f t="shared" si="3"/>
        <v>31.200000000000003</v>
      </c>
      <c r="J110" s="89">
        <v>31.2</v>
      </c>
      <c r="K110" s="89"/>
      <c r="L110" s="89"/>
      <c r="M110" s="505">
        <v>31.2</v>
      </c>
    </row>
    <row r="111" spans="1:13" s="27" customFormat="1" ht="22.5" customHeight="1">
      <c r="A111" s="36">
        <v>292</v>
      </c>
      <c r="B111" s="24" t="s">
        <v>1011</v>
      </c>
      <c r="C111" s="21" t="s">
        <v>1010</v>
      </c>
      <c r="D111" s="22">
        <v>0.7</v>
      </c>
      <c r="E111" s="242">
        <f t="shared" si="2"/>
        <v>0.9099999999999999</v>
      </c>
      <c r="F111" s="22"/>
      <c r="G111" s="23">
        <v>45</v>
      </c>
      <c r="H111" s="242">
        <v>0.91</v>
      </c>
      <c r="I111" s="587">
        <f t="shared" si="3"/>
        <v>40.949999999999996</v>
      </c>
      <c r="J111" s="89">
        <v>40.95</v>
      </c>
      <c r="K111" s="89"/>
      <c r="L111" s="89"/>
      <c r="M111" s="505">
        <v>40.95</v>
      </c>
    </row>
    <row r="112" spans="1:13" s="27" customFormat="1" ht="12.75" customHeight="1">
      <c r="A112" s="36">
        <v>292</v>
      </c>
      <c r="B112" s="24" t="s">
        <v>937</v>
      </c>
      <c r="C112" s="21" t="s">
        <v>297</v>
      </c>
      <c r="D112" s="22">
        <v>0.25</v>
      </c>
      <c r="E112" s="242">
        <f t="shared" si="2"/>
        <v>0.325</v>
      </c>
      <c r="F112" s="22"/>
      <c r="G112" s="23">
        <v>50</v>
      </c>
      <c r="H112" s="242">
        <v>0.325</v>
      </c>
      <c r="I112" s="587">
        <f t="shared" si="3"/>
        <v>16.25</v>
      </c>
      <c r="J112" s="89">
        <v>16.25</v>
      </c>
      <c r="K112" s="89"/>
      <c r="L112" s="89"/>
      <c r="M112" s="505">
        <v>16.25</v>
      </c>
    </row>
    <row r="113" spans="1:13" s="27" customFormat="1" ht="12.75" customHeight="1">
      <c r="A113" s="36">
        <v>292</v>
      </c>
      <c r="B113" s="24" t="s">
        <v>153</v>
      </c>
      <c r="C113" s="21" t="s">
        <v>298</v>
      </c>
      <c r="D113" s="22">
        <v>1</v>
      </c>
      <c r="E113" s="242">
        <f t="shared" si="2"/>
        <v>1.3</v>
      </c>
      <c r="F113" s="22"/>
      <c r="G113" s="23">
        <v>17</v>
      </c>
      <c r="H113" s="242">
        <v>1.3</v>
      </c>
      <c r="I113" s="587">
        <f t="shared" si="3"/>
        <v>22.1</v>
      </c>
      <c r="J113" s="89">
        <v>22.1</v>
      </c>
      <c r="K113" s="89"/>
      <c r="L113" s="89"/>
      <c r="M113" s="505">
        <v>22.1</v>
      </c>
    </row>
    <row r="114" spans="1:13" s="27" customFormat="1" ht="12.75" customHeight="1">
      <c r="A114" s="36">
        <v>292</v>
      </c>
      <c r="B114" s="24" t="s">
        <v>153</v>
      </c>
      <c r="C114" s="21" t="s">
        <v>191</v>
      </c>
      <c r="D114" s="22">
        <v>1.2</v>
      </c>
      <c r="E114" s="242">
        <f t="shared" si="2"/>
        <v>1.56</v>
      </c>
      <c r="F114" s="22"/>
      <c r="G114" s="23">
        <v>23</v>
      </c>
      <c r="H114" s="242">
        <v>1.56</v>
      </c>
      <c r="I114" s="587">
        <f t="shared" si="3"/>
        <v>35.88</v>
      </c>
      <c r="J114" s="89">
        <v>35.88</v>
      </c>
      <c r="K114" s="89"/>
      <c r="L114" s="89"/>
      <c r="M114" s="505">
        <v>35.88</v>
      </c>
    </row>
    <row r="115" spans="1:13" s="27" customFormat="1" ht="23.25" customHeight="1">
      <c r="A115" s="36">
        <v>292</v>
      </c>
      <c r="B115" s="24" t="s">
        <v>153</v>
      </c>
      <c r="C115" s="21" t="s">
        <v>299</v>
      </c>
      <c r="D115" s="22">
        <v>1.2</v>
      </c>
      <c r="E115" s="242">
        <f t="shared" si="2"/>
        <v>1.56</v>
      </c>
      <c r="F115" s="22"/>
      <c r="G115" s="23">
        <v>12</v>
      </c>
      <c r="H115" s="242">
        <v>1.56</v>
      </c>
      <c r="I115" s="587">
        <f t="shared" si="3"/>
        <v>18.72</v>
      </c>
      <c r="J115" s="89">
        <v>18.72</v>
      </c>
      <c r="K115" s="89"/>
      <c r="L115" s="89"/>
      <c r="M115" s="505">
        <v>18.72</v>
      </c>
    </row>
    <row r="116" spans="1:13" s="27" customFormat="1" ht="23.25" customHeight="1">
      <c r="A116" s="36">
        <v>292</v>
      </c>
      <c r="B116" s="24" t="s">
        <v>153</v>
      </c>
      <c r="C116" s="21" t="s">
        <v>300</v>
      </c>
      <c r="D116" s="22">
        <v>1.2</v>
      </c>
      <c r="E116" s="242">
        <f t="shared" si="2"/>
        <v>1.56</v>
      </c>
      <c r="F116" s="22"/>
      <c r="G116" s="23">
        <v>24</v>
      </c>
      <c r="H116" s="242">
        <v>1.56</v>
      </c>
      <c r="I116" s="587">
        <f t="shared" si="3"/>
        <v>37.44</v>
      </c>
      <c r="J116" s="89">
        <v>37.44</v>
      </c>
      <c r="K116" s="89"/>
      <c r="L116" s="89"/>
      <c r="M116" s="505">
        <v>37.44</v>
      </c>
    </row>
    <row r="117" spans="1:13" s="27" customFormat="1" ht="23.25" customHeight="1">
      <c r="A117" s="36">
        <v>292</v>
      </c>
      <c r="B117" s="24" t="s">
        <v>153</v>
      </c>
      <c r="C117" s="21" t="s">
        <v>301</v>
      </c>
      <c r="D117" s="22">
        <v>1.2</v>
      </c>
      <c r="E117" s="242">
        <f t="shared" si="2"/>
        <v>1.56</v>
      </c>
      <c r="F117" s="22"/>
      <c r="G117" s="23">
        <v>26</v>
      </c>
      <c r="H117" s="242">
        <v>1.56</v>
      </c>
      <c r="I117" s="587">
        <f t="shared" si="3"/>
        <v>40.56</v>
      </c>
      <c r="J117" s="89">
        <v>40.56</v>
      </c>
      <c r="K117" s="89"/>
      <c r="L117" s="89"/>
      <c r="M117" s="505">
        <v>40.56</v>
      </c>
    </row>
    <row r="118" spans="1:13" s="44" customFormat="1" ht="12.75" customHeight="1">
      <c r="A118" s="589" t="s">
        <v>958</v>
      </c>
      <c r="B118" s="590"/>
      <c r="C118" s="603"/>
      <c r="D118" s="592"/>
      <c r="E118" s="593"/>
      <c r="F118" s="592"/>
      <c r="G118" s="594"/>
      <c r="H118" s="593"/>
      <c r="I118" s="602">
        <f>SUM(I46:I117)</f>
        <v>11670.645000000002</v>
      </c>
      <c r="J118" s="604"/>
      <c r="K118" s="588"/>
      <c r="L118" s="89"/>
      <c r="M118" s="508">
        <v>11670.645000000002</v>
      </c>
    </row>
    <row r="119" spans="1:13" s="244" customFormat="1" ht="12.75" customHeight="1">
      <c r="A119" s="36">
        <v>293</v>
      </c>
      <c r="B119" s="37" t="s">
        <v>946</v>
      </c>
      <c r="C119" s="60" t="s">
        <v>302</v>
      </c>
      <c r="D119" s="242">
        <v>4.2</v>
      </c>
      <c r="E119" s="242">
        <f>+D119*1.4</f>
        <v>5.88</v>
      </c>
      <c r="F119" s="242"/>
      <c r="G119" s="243">
        <v>22</v>
      </c>
      <c r="H119" s="242">
        <v>5.88</v>
      </c>
      <c r="I119" s="587">
        <f t="shared" si="3"/>
        <v>129.35999999999999</v>
      </c>
      <c r="J119" s="604">
        <v>129.36</v>
      </c>
      <c r="K119" s="588"/>
      <c r="L119" s="89"/>
      <c r="M119" s="505">
        <v>129.36</v>
      </c>
    </row>
    <row r="120" spans="1:13" s="244" customFormat="1" ht="12" customHeight="1">
      <c r="A120" s="238">
        <v>293</v>
      </c>
      <c r="B120" s="239" t="s">
        <v>937</v>
      </c>
      <c r="C120" s="245" t="s">
        <v>200</v>
      </c>
      <c r="D120" s="240">
        <v>75</v>
      </c>
      <c r="E120" s="242">
        <f t="shared" si="2"/>
        <v>97.5</v>
      </c>
      <c r="F120" s="240"/>
      <c r="G120" s="241">
        <v>4</v>
      </c>
      <c r="H120" s="242">
        <v>97.5</v>
      </c>
      <c r="I120" s="587">
        <f t="shared" si="3"/>
        <v>390</v>
      </c>
      <c r="J120" s="604">
        <v>390</v>
      </c>
      <c r="K120" s="588"/>
      <c r="L120" s="89"/>
      <c r="M120" s="505">
        <v>390</v>
      </c>
    </row>
    <row r="121" spans="1:13" s="246" customFormat="1" ht="12.75" customHeight="1">
      <c r="A121" s="36">
        <v>293</v>
      </c>
      <c r="B121" s="37" t="s">
        <v>937</v>
      </c>
      <c r="C121" s="21" t="s">
        <v>202</v>
      </c>
      <c r="D121" s="242">
        <v>10</v>
      </c>
      <c r="E121" s="242">
        <v>14</v>
      </c>
      <c r="F121" s="242"/>
      <c r="G121" s="605">
        <v>19</v>
      </c>
      <c r="H121" s="242">
        <v>14</v>
      </c>
      <c r="I121" s="587">
        <f t="shared" si="3"/>
        <v>266</v>
      </c>
      <c r="J121" s="604">
        <v>266</v>
      </c>
      <c r="K121" s="588"/>
      <c r="L121" s="89"/>
      <c r="M121" s="505">
        <v>266</v>
      </c>
    </row>
    <row r="122" spans="1:13" s="44" customFormat="1" ht="12.75" customHeight="1">
      <c r="A122" s="589" t="s">
        <v>203</v>
      </c>
      <c r="B122" s="590"/>
      <c r="C122" s="603"/>
      <c r="D122" s="592"/>
      <c r="E122" s="593">
        <f t="shared" si="2"/>
        <v>0</v>
      </c>
      <c r="F122" s="592"/>
      <c r="G122" s="594"/>
      <c r="H122" s="593"/>
      <c r="I122" s="602">
        <f>SUM(I119:I121)</f>
        <v>785.36</v>
      </c>
      <c r="J122" s="604"/>
      <c r="K122" s="588"/>
      <c r="L122" s="89"/>
      <c r="M122" s="508">
        <v>785.36</v>
      </c>
    </row>
    <row r="123" spans="1:13" s="45" customFormat="1" ht="12.75">
      <c r="A123" s="238">
        <v>296</v>
      </c>
      <c r="B123" s="24" t="s">
        <v>150</v>
      </c>
      <c r="C123" s="21" t="s">
        <v>303</v>
      </c>
      <c r="D123" s="22">
        <v>470</v>
      </c>
      <c r="E123" s="242">
        <v>350</v>
      </c>
      <c r="F123" s="22"/>
      <c r="G123" s="23">
        <v>7</v>
      </c>
      <c r="H123" s="242">
        <v>350</v>
      </c>
      <c r="I123" s="587">
        <f t="shared" si="3"/>
        <v>2450</v>
      </c>
      <c r="J123" s="604">
        <v>2450</v>
      </c>
      <c r="K123" s="588"/>
      <c r="L123" s="89"/>
      <c r="M123" s="505">
        <v>2450</v>
      </c>
    </row>
    <row r="124" spans="1:13" s="45" customFormat="1" ht="12.75">
      <c r="A124" s="238">
        <v>296</v>
      </c>
      <c r="B124" s="24" t="s">
        <v>150</v>
      </c>
      <c r="C124" s="21" t="s">
        <v>304</v>
      </c>
      <c r="D124" s="22">
        <v>350</v>
      </c>
      <c r="E124" s="242">
        <v>600</v>
      </c>
      <c r="F124" s="22"/>
      <c r="G124" s="23">
        <v>5</v>
      </c>
      <c r="H124" s="242">
        <v>600</v>
      </c>
      <c r="I124" s="587">
        <f t="shared" si="3"/>
        <v>3000</v>
      </c>
      <c r="J124" s="604">
        <v>3000</v>
      </c>
      <c r="K124" s="588"/>
      <c r="L124" s="89"/>
      <c r="M124" s="505">
        <v>3000</v>
      </c>
    </row>
    <row r="125" spans="1:13" s="45" customFormat="1" ht="24">
      <c r="A125" s="238">
        <v>296</v>
      </c>
      <c r="B125" s="24" t="s">
        <v>150</v>
      </c>
      <c r="C125" s="21" t="s">
        <v>1015</v>
      </c>
      <c r="D125" s="22">
        <v>70</v>
      </c>
      <c r="E125" s="242">
        <f>+D125*1.3</f>
        <v>91</v>
      </c>
      <c r="F125" s="22"/>
      <c r="G125" s="23">
        <v>4</v>
      </c>
      <c r="H125" s="242">
        <v>91</v>
      </c>
      <c r="I125" s="587">
        <f>+E125*G125</f>
        <v>364</v>
      </c>
      <c r="J125" s="604">
        <v>364</v>
      </c>
      <c r="K125" s="588"/>
      <c r="L125" s="89"/>
      <c r="M125" s="505">
        <v>364</v>
      </c>
    </row>
    <row r="126" spans="1:13" s="45" customFormat="1" ht="24">
      <c r="A126" s="238">
        <v>296</v>
      </c>
      <c r="B126" s="24" t="s">
        <v>150</v>
      </c>
      <c r="C126" s="21" t="s">
        <v>305</v>
      </c>
      <c r="D126" s="22">
        <v>45</v>
      </c>
      <c r="E126" s="242">
        <f>+D126*1.3</f>
        <v>58.5</v>
      </c>
      <c r="F126" s="22"/>
      <c r="G126" s="23">
        <v>3</v>
      </c>
      <c r="H126" s="242">
        <v>58.5</v>
      </c>
      <c r="I126" s="587">
        <f>+E126*G126</f>
        <v>175.5</v>
      </c>
      <c r="J126" s="604">
        <v>175.5</v>
      </c>
      <c r="K126" s="588"/>
      <c r="L126" s="89"/>
      <c r="M126" s="505">
        <v>175.5</v>
      </c>
    </row>
    <row r="127" spans="1:13" s="45" customFormat="1" ht="24">
      <c r="A127" s="238">
        <v>296</v>
      </c>
      <c r="B127" s="24" t="s">
        <v>150</v>
      </c>
      <c r="C127" s="21" t="s">
        <v>306</v>
      </c>
      <c r="D127" s="22">
        <v>38</v>
      </c>
      <c r="E127" s="242">
        <v>37.25</v>
      </c>
      <c r="F127" s="22"/>
      <c r="G127" s="23">
        <v>3</v>
      </c>
      <c r="H127" s="242">
        <v>37.25</v>
      </c>
      <c r="I127" s="587">
        <f>+E127*G127</f>
        <v>111.75</v>
      </c>
      <c r="J127" s="604">
        <v>111.75</v>
      </c>
      <c r="K127" s="588"/>
      <c r="L127" s="89"/>
      <c r="M127" s="505">
        <v>111.75</v>
      </c>
    </row>
    <row r="128" spans="1:13" s="45" customFormat="1" ht="24">
      <c r="A128" s="238">
        <v>296</v>
      </c>
      <c r="B128" s="24" t="s">
        <v>150</v>
      </c>
      <c r="C128" s="21" t="s">
        <v>307</v>
      </c>
      <c r="D128" s="22">
        <v>41.9</v>
      </c>
      <c r="E128" s="242">
        <f>+D128*1.3</f>
        <v>54.47</v>
      </c>
      <c r="F128" s="22"/>
      <c r="G128" s="23">
        <v>3</v>
      </c>
      <c r="H128" s="242">
        <v>54.47</v>
      </c>
      <c r="I128" s="587">
        <f>+E128*G128</f>
        <v>163.41</v>
      </c>
      <c r="J128" s="604">
        <v>163.41</v>
      </c>
      <c r="K128" s="588"/>
      <c r="L128" s="89"/>
      <c r="M128" s="505">
        <v>163.41</v>
      </c>
    </row>
    <row r="129" spans="1:13" s="45" customFormat="1" ht="24">
      <c r="A129" s="238">
        <v>296</v>
      </c>
      <c r="B129" s="24" t="s">
        <v>150</v>
      </c>
      <c r="C129" s="21" t="s">
        <v>308</v>
      </c>
      <c r="D129" s="22">
        <v>71.4</v>
      </c>
      <c r="E129" s="242">
        <f>+D129*1.3</f>
        <v>92.82000000000001</v>
      </c>
      <c r="F129" s="22"/>
      <c r="G129" s="23">
        <v>2</v>
      </c>
      <c r="H129" s="242">
        <v>92.82</v>
      </c>
      <c r="I129" s="587">
        <f>+E129*G129</f>
        <v>185.64000000000001</v>
      </c>
      <c r="J129" s="604">
        <v>185.64</v>
      </c>
      <c r="K129" s="588"/>
      <c r="L129" s="89"/>
      <c r="M129" s="505">
        <v>185.64</v>
      </c>
    </row>
    <row r="130" spans="1:13" s="44" customFormat="1" ht="12.75">
      <c r="A130" s="597" t="s">
        <v>959</v>
      </c>
      <c r="B130" s="598"/>
      <c r="C130" s="606"/>
      <c r="D130" s="607"/>
      <c r="E130" s="593"/>
      <c r="F130" s="607"/>
      <c r="G130" s="608"/>
      <c r="H130" s="593"/>
      <c r="I130" s="602">
        <f>SUM(I123:I129)</f>
        <v>6450.3</v>
      </c>
      <c r="J130" s="604"/>
      <c r="K130" s="588"/>
      <c r="L130" s="89"/>
      <c r="M130" s="508">
        <v>6450.3</v>
      </c>
    </row>
    <row r="131" spans="1:13" s="82" customFormat="1" ht="12.75">
      <c r="A131" s="36">
        <v>299</v>
      </c>
      <c r="B131" s="37" t="s">
        <v>937</v>
      </c>
      <c r="C131" s="21" t="s">
        <v>309</v>
      </c>
      <c r="D131" s="22">
        <v>160</v>
      </c>
      <c r="E131" s="242">
        <v>5.1</v>
      </c>
      <c r="F131" s="22"/>
      <c r="G131" s="247">
        <v>34</v>
      </c>
      <c r="H131" s="242">
        <v>5.1</v>
      </c>
      <c r="I131" s="587">
        <f>+E131*G131</f>
        <v>173.39999999999998</v>
      </c>
      <c r="J131" s="604">
        <v>173.4</v>
      </c>
      <c r="K131" s="588"/>
      <c r="L131" s="89"/>
      <c r="M131" s="505">
        <v>173.4</v>
      </c>
    </row>
    <row r="132" spans="1:13" s="45" customFormat="1" ht="12.75">
      <c r="A132" s="36">
        <v>299</v>
      </c>
      <c r="B132" s="24" t="s">
        <v>937</v>
      </c>
      <c r="C132" s="60" t="s">
        <v>207</v>
      </c>
      <c r="D132" s="242">
        <v>130</v>
      </c>
      <c r="E132" s="242">
        <v>150</v>
      </c>
      <c r="F132" s="242"/>
      <c r="G132" s="243">
        <v>5</v>
      </c>
      <c r="H132" s="242">
        <v>150</v>
      </c>
      <c r="I132" s="587">
        <f>+E132*G132</f>
        <v>750</v>
      </c>
      <c r="J132" s="604">
        <v>750</v>
      </c>
      <c r="K132" s="588"/>
      <c r="L132" s="89"/>
      <c r="M132" s="505">
        <v>750</v>
      </c>
    </row>
    <row r="133" spans="1:13" s="44" customFormat="1" ht="13.5" thickBot="1">
      <c r="A133" s="609" t="s">
        <v>208</v>
      </c>
      <c r="B133" s="610"/>
      <c r="C133" s="611"/>
      <c r="D133" s="612"/>
      <c r="E133" s="612"/>
      <c r="F133" s="612"/>
      <c r="G133" s="613"/>
      <c r="H133" s="612"/>
      <c r="I133" s="614">
        <f>SUM(I131:I132)</f>
        <v>923.4</v>
      </c>
      <c r="J133" s="615"/>
      <c r="K133" s="616"/>
      <c r="L133" s="583"/>
      <c r="M133" s="509">
        <v>923.4</v>
      </c>
    </row>
    <row r="134" spans="1:13" s="44" customFormat="1" ht="19.5" customHeight="1" thickBot="1">
      <c r="A134" s="48"/>
      <c r="B134" s="42"/>
      <c r="C134" s="65"/>
      <c r="D134" s="72"/>
      <c r="E134" s="72"/>
      <c r="F134" s="72"/>
      <c r="G134" s="73"/>
      <c r="H134" s="73"/>
      <c r="I134" s="74"/>
      <c r="J134" s="90"/>
      <c r="K134" s="90"/>
      <c r="L134" s="90"/>
      <c r="M134" s="90"/>
    </row>
    <row r="135" spans="1:13" s="15" customFormat="1" ht="24.75" customHeight="1" thickBot="1">
      <c r="A135" s="1272" t="s">
        <v>136</v>
      </c>
      <c r="B135" s="1273"/>
      <c r="C135" s="1273"/>
      <c r="D135" s="1273"/>
      <c r="E135" s="1273"/>
      <c r="F135" s="1273"/>
      <c r="G135" s="1273"/>
      <c r="H135" s="488"/>
      <c r="I135" s="617">
        <f>SUM(I133,I130,I122,I118,I42,I45,I40,I34,I31,I27,I21)</f>
        <v>68247.205</v>
      </c>
      <c r="J135" s="617">
        <f>SUM(J15:J133)</f>
        <v>68247.20499999999</v>
      </c>
      <c r="K135" s="617">
        <f>SUM(K133,K130,K122,K118,K42,K45,K40,K34,K31,K27,K21)</f>
        <v>0</v>
      </c>
      <c r="L135" s="617">
        <f>SUM(L133,L130,L122,L118,L42,L45,L40,L34,L31,L27,L21)</f>
        <v>0</v>
      </c>
      <c r="M135" s="617">
        <f>SUM(M133,M130,M122,M118,M42,M45,M40,M34,M31,M27,M21)</f>
        <v>68247.205</v>
      </c>
    </row>
    <row r="136" spans="1:13" s="15" customFormat="1" ht="19.5" customHeight="1" thickBot="1">
      <c r="A136" s="93"/>
      <c r="B136" s="93"/>
      <c r="C136" s="93"/>
      <c r="D136" s="93"/>
      <c r="E136" s="93"/>
      <c r="F136" s="93"/>
      <c r="G136" s="93"/>
      <c r="H136" s="93"/>
      <c r="I136" s="106"/>
      <c r="J136" s="91"/>
      <c r="K136" s="92"/>
      <c r="L136" s="92"/>
      <c r="M136" s="92"/>
    </row>
    <row r="137" spans="1:13" s="96" customFormat="1" ht="30.75" customHeight="1" thickBot="1">
      <c r="A137" s="430" t="s">
        <v>89</v>
      </c>
      <c r="B137" s="93"/>
      <c r="C137" s="93"/>
      <c r="D137" s="93"/>
      <c r="E137" s="93"/>
      <c r="F137" s="93"/>
      <c r="G137" s="93">
        <f>20960/12</f>
        <v>1746.6666666666667</v>
      </c>
      <c r="H137" s="93"/>
      <c r="I137" s="94"/>
      <c r="J137" s="91"/>
      <c r="K137" s="92"/>
      <c r="L137" s="92"/>
      <c r="M137" s="92"/>
    </row>
    <row r="138" spans="1:13" s="45" customFormat="1" ht="12.75" customHeight="1">
      <c r="A138" s="249">
        <v>311</v>
      </c>
      <c r="B138" s="250" t="s">
        <v>946</v>
      </c>
      <c r="C138" s="124" t="s">
        <v>127</v>
      </c>
      <c r="D138" s="618">
        <v>1000</v>
      </c>
      <c r="E138" s="618">
        <v>208</v>
      </c>
      <c r="F138" s="618"/>
      <c r="G138" s="585">
        <v>12</v>
      </c>
      <c r="H138" s="584">
        <v>208</v>
      </c>
      <c r="I138" s="586">
        <f>+G138*E138</f>
        <v>2496</v>
      </c>
      <c r="J138" s="634">
        <v>2496</v>
      </c>
      <c r="K138" s="450"/>
      <c r="L138" s="450"/>
      <c r="M138" s="504"/>
    </row>
    <row r="139" spans="1:13" s="45" customFormat="1" ht="12.75" customHeight="1">
      <c r="A139" s="597" t="s">
        <v>128</v>
      </c>
      <c r="B139" s="619"/>
      <c r="C139" s="620"/>
      <c r="D139" s="621">
        <v>7500</v>
      </c>
      <c r="E139" s="621"/>
      <c r="F139" s="621"/>
      <c r="G139" s="630"/>
      <c r="H139" s="593"/>
      <c r="I139" s="602">
        <f>SUM(I138)</f>
        <v>2496</v>
      </c>
      <c r="J139" s="604"/>
      <c r="K139" s="452"/>
      <c r="L139" s="452"/>
      <c r="M139" s="505"/>
    </row>
    <row r="140" spans="1:13" s="45" customFormat="1" ht="12.75" customHeight="1">
      <c r="A140" s="36">
        <v>314</v>
      </c>
      <c r="B140" s="37" t="s">
        <v>964</v>
      </c>
      <c r="C140" s="60" t="s">
        <v>977</v>
      </c>
      <c r="D140" s="251">
        <v>1000</v>
      </c>
      <c r="E140" s="251">
        <f>D140*1.3</f>
        <v>1300</v>
      </c>
      <c r="F140" s="251"/>
      <c r="G140" s="243">
        <v>1</v>
      </c>
      <c r="H140" s="242">
        <v>5200</v>
      </c>
      <c r="I140" s="587">
        <f>H140*G140</f>
        <v>5200</v>
      </c>
      <c r="J140" s="604">
        <v>5200</v>
      </c>
      <c r="K140" s="452"/>
      <c r="L140" s="452"/>
      <c r="M140" s="505"/>
    </row>
    <row r="141" spans="1:13" s="45" customFormat="1" ht="12.75" customHeight="1">
      <c r="A141" s="36">
        <v>314</v>
      </c>
      <c r="B141" s="37" t="s">
        <v>946</v>
      </c>
      <c r="C141" s="60" t="s">
        <v>310</v>
      </c>
      <c r="D141" s="251">
        <v>500</v>
      </c>
      <c r="E141" s="251">
        <v>655</v>
      </c>
      <c r="F141" s="251"/>
      <c r="G141" s="243">
        <v>12</v>
      </c>
      <c r="H141" s="242">
        <v>1746.666667</v>
      </c>
      <c r="I141" s="587">
        <f>G141*H141</f>
        <v>20960.000004</v>
      </c>
      <c r="J141" s="604">
        <v>20960</v>
      </c>
      <c r="K141" s="452"/>
      <c r="L141" s="452"/>
      <c r="M141" s="505"/>
    </row>
    <row r="142" spans="1:13" s="44" customFormat="1" ht="12.75" customHeight="1">
      <c r="A142" s="597" t="s">
        <v>940</v>
      </c>
      <c r="B142" s="598"/>
      <c r="C142" s="599"/>
      <c r="D142" s="622"/>
      <c r="E142" s="621"/>
      <c r="F142" s="622"/>
      <c r="G142" s="601"/>
      <c r="H142" s="600"/>
      <c r="I142" s="602">
        <f>SUM(I140:I141)</f>
        <v>26160.000004</v>
      </c>
      <c r="J142" s="604"/>
      <c r="K142" s="452"/>
      <c r="L142" s="452"/>
      <c r="M142" s="505"/>
    </row>
    <row r="143" spans="1:13" s="45" customFormat="1" ht="12.75" customHeight="1">
      <c r="A143" s="36">
        <v>315</v>
      </c>
      <c r="B143" s="37" t="s">
        <v>946</v>
      </c>
      <c r="C143" s="60" t="s">
        <v>311</v>
      </c>
      <c r="D143" s="251">
        <v>17500</v>
      </c>
      <c r="E143" s="251">
        <v>120</v>
      </c>
      <c r="F143" s="251"/>
      <c r="G143" s="631">
        <v>12</v>
      </c>
      <c r="H143" s="635">
        <v>120</v>
      </c>
      <c r="I143" s="587">
        <f>+G143*E143</f>
        <v>1440</v>
      </c>
      <c r="J143" s="604">
        <v>1440</v>
      </c>
      <c r="K143" s="452"/>
      <c r="L143" s="452"/>
      <c r="M143" s="505"/>
    </row>
    <row r="144" spans="1:13" s="44" customFormat="1" ht="12.75" customHeight="1">
      <c r="A144" s="597" t="s">
        <v>941</v>
      </c>
      <c r="B144" s="598"/>
      <c r="C144" s="599"/>
      <c r="D144" s="622"/>
      <c r="E144" s="621"/>
      <c r="F144" s="622"/>
      <c r="G144" s="632"/>
      <c r="H144" s="636"/>
      <c r="I144" s="602">
        <f>SUM(I143:I143)</f>
        <v>1440</v>
      </c>
      <c r="J144" s="604"/>
      <c r="K144" s="452"/>
      <c r="L144" s="452"/>
      <c r="M144" s="505"/>
    </row>
    <row r="145" spans="1:13" s="45" customFormat="1" ht="12.75" customHeight="1">
      <c r="A145" s="36">
        <v>331</v>
      </c>
      <c r="B145" s="37" t="s">
        <v>946</v>
      </c>
      <c r="C145" s="60" t="s">
        <v>978</v>
      </c>
      <c r="D145" s="623">
        <v>500</v>
      </c>
      <c r="E145" s="251">
        <v>345</v>
      </c>
      <c r="F145" s="623"/>
      <c r="G145" s="243">
        <v>12</v>
      </c>
      <c r="H145" s="242">
        <v>28.75</v>
      </c>
      <c r="I145" s="587">
        <f>G145*H145</f>
        <v>345</v>
      </c>
      <c r="J145" s="604">
        <v>345</v>
      </c>
      <c r="K145" s="452"/>
      <c r="L145" s="452"/>
      <c r="M145" s="505"/>
    </row>
    <row r="146" spans="1:13" s="45" customFormat="1" ht="12.75" customHeight="1">
      <c r="A146" s="36">
        <v>331</v>
      </c>
      <c r="B146" s="37" t="s">
        <v>964</v>
      </c>
      <c r="C146" s="60" t="s">
        <v>312</v>
      </c>
      <c r="D146" s="623">
        <v>500</v>
      </c>
      <c r="E146" s="251">
        <v>1500</v>
      </c>
      <c r="F146" s="623"/>
      <c r="G146" s="243">
        <v>1</v>
      </c>
      <c r="H146" s="242">
        <v>9000</v>
      </c>
      <c r="I146" s="587">
        <f>G146*H146</f>
        <v>9000</v>
      </c>
      <c r="J146" s="604">
        <v>9000</v>
      </c>
      <c r="K146" s="452"/>
      <c r="L146" s="452"/>
      <c r="M146" s="505"/>
    </row>
    <row r="147" spans="1:13" s="44" customFormat="1" ht="12.75" customHeight="1">
      <c r="A147" s="624" t="s">
        <v>945</v>
      </c>
      <c r="B147" s="598"/>
      <c r="C147" s="606"/>
      <c r="D147" s="625"/>
      <c r="E147" s="621"/>
      <c r="F147" s="625"/>
      <c r="G147" s="601"/>
      <c r="H147" s="600"/>
      <c r="I147" s="602">
        <f>SUM(I142:I143)</f>
        <v>27600.000004</v>
      </c>
      <c r="J147" s="604"/>
      <c r="K147" s="452"/>
      <c r="L147" s="452"/>
      <c r="M147" s="505"/>
    </row>
    <row r="148" spans="1:13" s="45" customFormat="1" ht="12.75" customHeight="1">
      <c r="A148" s="36">
        <v>332</v>
      </c>
      <c r="B148" s="37" t="s">
        <v>937</v>
      </c>
      <c r="C148" s="60" t="s">
        <v>313</v>
      </c>
      <c r="D148" s="623"/>
      <c r="E148" s="251">
        <v>1075</v>
      </c>
      <c r="F148" s="623"/>
      <c r="G148" s="243">
        <v>2</v>
      </c>
      <c r="H148" s="242">
        <v>1075</v>
      </c>
      <c r="I148" s="587">
        <f>+G148*E148</f>
        <v>2150</v>
      </c>
      <c r="J148" s="604">
        <v>2150</v>
      </c>
      <c r="K148" s="452"/>
      <c r="L148" s="452"/>
      <c r="M148" s="505"/>
    </row>
    <row r="149" spans="1:13" s="44" customFormat="1" ht="12.75" customHeight="1">
      <c r="A149" s="624" t="s">
        <v>314</v>
      </c>
      <c r="B149" s="598"/>
      <c r="C149" s="606"/>
      <c r="D149" s="625"/>
      <c r="E149" s="621"/>
      <c r="F149" s="625"/>
      <c r="G149" s="601"/>
      <c r="H149" s="600"/>
      <c r="I149" s="602">
        <f>SUM(I148)</f>
        <v>2150</v>
      </c>
      <c r="J149" s="604"/>
      <c r="K149" s="452"/>
      <c r="L149" s="452"/>
      <c r="M149" s="505"/>
    </row>
    <row r="150" spans="1:13" s="45" customFormat="1" ht="12.75" customHeight="1">
      <c r="A150" s="36">
        <v>333</v>
      </c>
      <c r="B150" s="37" t="s">
        <v>937</v>
      </c>
      <c r="C150" s="60" t="s">
        <v>315</v>
      </c>
      <c r="D150" s="251">
        <v>500</v>
      </c>
      <c r="E150" s="251">
        <v>685</v>
      </c>
      <c r="F150" s="251"/>
      <c r="G150" s="243">
        <v>7</v>
      </c>
      <c r="H150" s="242">
        <v>685</v>
      </c>
      <c r="I150" s="587">
        <f>+G150*E150</f>
        <v>4795</v>
      </c>
      <c r="J150" s="604">
        <v>4795</v>
      </c>
      <c r="K150" s="452"/>
      <c r="L150" s="452"/>
      <c r="M150" s="505"/>
    </row>
    <row r="151" spans="1:13" s="44" customFormat="1" ht="12.75" customHeight="1">
      <c r="A151" s="597" t="s">
        <v>210</v>
      </c>
      <c r="B151" s="598"/>
      <c r="C151" s="599"/>
      <c r="D151" s="622"/>
      <c r="E151" s="621"/>
      <c r="F151" s="622"/>
      <c r="G151" s="632"/>
      <c r="H151" s="636"/>
      <c r="I151" s="602">
        <f>SUM(I150:I150)</f>
        <v>4795</v>
      </c>
      <c r="J151" s="604"/>
      <c r="K151" s="452"/>
      <c r="L151" s="452"/>
      <c r="M151" s="505"/>
    </row>
    <row r="152" spans="1:13" s="45" customFormat="1" ht="12.75" customHeight="1">
      <c r="A152" s="36">
        <v>335</v>
      </c>
      <c r="B152" s="37" t="s">
        <v>964</v>
      </c>
      <c r="C152" s="60" t="s">
        <v>212</v>
      </c>
      <c r="D152" s="251">
        <v>1200</v>
      </c>
      <c r="E152" s="251">
        <v>1030</v>
      </c>
      <c r="F152" s="251"/>
      <c r="G152" s="243">
        <v>1</v>
      </c>
      <c r="H152" s="242">
        <v>18540</v>
      </c>
      <c r="I152" s="587">
        <f>G152*H152</f>
        <v>18540</v>
      </c>
      <c r="J152" s="604">
        <v>18540</v>
      </c>
      <c r="K152" s="452"/>
      <c r="L152" s="452"/>
      <c r="M152" s="505"/>
    </row>
    <row r="153" spans="1:13" s="44" customFormat="1" ht="12.75" customHeight="1">
      <c r="A153" s="597" t="s">
        <v>213</v>
      </c>
      <c r="B153" s="598"/>
      <c r="C153" s="599"/>
      <c r="D153" s="622"/>
      <c r="E153" s="621"/>
      <c r="F153" s="622"/>
      <c r="G153" s="601"/>
      <c r="H153" s="600"/>
      <c r="I153" s="602">
        <f>SUM(I152:I152)</f>
        <v>18540</v>
      </c>
      <c r="J153" s="637"/>
      <c r="K153" s="473"/>
      <c r="L153" s="473"/>
      <c r="M153" s="508"/>
    </row>
    <row r="154" spans="1:13" s="45" customFormat="1" ht="12.75" customHeight="1">
      <c r="A154" s="36">
        <v>353</v>
      </c>
      <c r="B154" s="37" t="s">
        <v>968</v>
      </c>
      <c r="C154" s="60" t="s">
        <v>969</v>
      </c>
      <c r="D154" s="251">
        <v>0.15</v>
      </c>
      <c r="E154" s="251">
        <v>0.36</v>
      </c>
      <c r="F154" s="251"/>
      <c r="G154" s="243">
        <v>3764</v>
      </c>
      <c r="H154" s="242">
        <v>0.36</v>
      </c>
      <c r="I154" s="587">
        <f>+G154*E154</f>
        <v>1355.04</v>
      </c>
      <c r="J154" s="604">
        <v>1355.04</v>
      </c>
      <c r="K154" s="452"/>
      <c r="L154" s="452"/>
      <c r="M154" s="505"/>
    </row>
    <row r="155" spans="1:13" s="44" customFormat="1" ht="12.75" customHeight="1">
      <c r="A155" s="597" t="s">
        <v>947</v>
      </c>
      <c r="B155" s="598"/>
      <c r="C155" s="599"/>
      <c r="D155" s="622"/>
      <c r="E155" s="621"/>
      <c r="F155" s="622"/>
      <c r="G155" s="632"/>
      <c r="H155" s="636"/>
      <c r="I155" s="602">
        <f>SUM(I154:I154)</f>
        <v>1355.04</v>
      </c>
      <c r="J155" s="637"/>
      <c r="K155" s="473"/>
      <c r="L155" s="473"/>
      <c r="M155" s="508"/>
    </row>
    <row r="156" spans="1:13" s="44" customFormat="1" ht="12.75" customHeight="1">
      <c r="A156" s="36">
        <v>371</v>
      </c>
      <c r="B156" s="37" t="s">
        <v>964</v>
      </c>
      <c r="C156" s="60" t="s">
        <v>316</v>
      </c>
      <c r="D156" s="251">
        <v>164</v>
      </c>
      <c r="E156" s="251">
        <v>190</v>
      </c>
      <c r="F156" s="251"/>
      <c r="G156" s="243">
        <v>1</v>
      </c>
      <c r="H156" s="242">
        <v>890150</v>
      </c>
      <c r="I156" s="626">
        <f>H156*G156</f>
        <v>890150</v>
      </c>
      <c r="J156" s="604">
        <v>890150</v>
      </c>
      <c r="K156" s="473"/>
      <c r="L156" s="473"/>
      <c r="M156" s="508"/>
    </row>
    <row r="157" spans="1:13" s="44" customFormat="1" ht="12.75" customHeight="1">
      <c r="A157" s="253">
        <v>371</v>
      </c>
      <c r="B157" s="254" t="s">
        <v>964</v>
      </c>
      <c r="C157" s="255" t="s">
        <v>317</v>
      </c>
      <c r="D157" s="256">
        <v>0.51</v>
      </c>
      <c r="E157" s="256">
        <v>0.51</v>
      </c>
      <c r="F157" s="256"/>
      <c r="G157" s="633">
        <v>1</v>
      </c>
      <c r="H157" s="596">
        <v>140170.95</v>
      </c>
      <c r="I157" s="626">
        <f>H157*G157</f>
        <v>140170.95</v>
      </c>
      <c r="J157" s="604">
        <v>140170.95</v>
      </c>
      <c r="K157" s="473"/>
      <c r="L157" s="473"/>
      <c r="M157" s="508"/>
    </row>
    <row r="158" spans="1:13" s="44" customFormat="1" ht="12.75" customHeight="1" thickBot="1">
      <c r="A158" s="609" t="s">
        <v>124</v>
      </c>
      <c r="B158" s="627"/>
      <c r="C158" s="611"/>
      <c r="D158" s="628"/>
      <c r="E158" s="629"/>
      <c r="F158" s="628"/>
      <c r="G158" s="613"/>
      <c r="H158" s="612"/>
      <c r="I158" s="614">
        <f>SUM(I156:I157)</f>
        <v>1030320.95</v>
      </c>
      <c r="J158" s="615"/>
      <c r="K158" s="564"/>
      <c r="L158" s="564"/>
      <c r="M158" s="509"/>
    </row>
    <row r="159" spans="1:13" s="44" customFormat="1" ht="19.5" customHeight="1" thickBot="1">
      <c r="A159" s="48"/>
      <c r="B159" s="48"/>
      <c r="C159" s="65"/>
      <c r="D159" s="78"/>
      <c r="E159" s="78"/>
      <c r="F159" s="78"/>
      <c r="G159" s="79"/>
      <c r="H159" s="79"/>
      <c r="I159" s="74"/>
      <c r="J159" s="86"/>
      <c r="K159" s="86"/>
      <c r="L159" s="86"/>
      <c r="M159" s="86"/>
    </row>
    <row r="160" spans="1:13" s="14" customFormat="1" ht="24.75" customHeight="1" thickBot="1">
      <c r="A160" s="1272" t="s">
        <v>135</v>
      </c>
      <c r="B160" s="1273"/>
      <c r="C160" s="1273"/>
      <c r="D160" s="1273"/>
      <c r="E160" s="1273"/>
      <c r="F160" s="1273"/>
      <c r="G160" s="1273"/>
      <c r="H160" s="488"/>
      <c r="I160" s="617">
        <f>SUM(I139,I158,I147,I155,I153,I151,I149,I144,I142)</f>
        <v>1114856.990008</v>
      </c>
      <c r="J160" s="617">
        <f>SUM(J138:J158)</f>
        <v>1096601.99</v>
      </c>
      <c r="K160" s="617">
        <f>SUM(K139,K158,K147,K155,K153,K151,K149,K144,K142)</f>
        <v>0</v>
      </c>
      <c r="L160" s="617">
        <f>SUM(L139,L158,L147,L155,L153,L151,L149,L144,L142)</f>
        <v>0</v>
      </c>
      <c r="M160" s="617">
        <f>SUM(M139,M158,M147,M155,M153,M151,M149,M144,M142)</f>
        <v>0</v>
      </c>
    </row>
    <row r="161" spans="1:13" s="14" customFormat="1" ht="19.5" customHeight="1" thickBot="1">
      <c r="A161" s="93"/>
      <c r="B161" s="93"/>
      <c r="C161" s="93"/>
      <c r="D161" s="93"/>
      <c r="E161" s="93"/>
      <c r="F161" s="93"/>
      <c r="G161" s="93"/>
      <c r="H161" s="93"/>
      <c r="I161" s="106"/>
      <c r="J161" s="87"/>
      <c r="K161" s="127"/>
      <c r="L161" s="88"/>
      <c r="M161" s="88"/>
    </row>
    <row r="162" spans="1:13" s="14" customFormat="1" ht="28.5" customHeight="1" thickBot="1">
      <c r="A162" s="430" t="s">
        <v>88</v>
      </c>
      <c r="B162" s="93"/>
      <c r="C162" s="93"/>
      <c r="D162" s="93"/>
      <c r="E162" s="93"/>
      <c r="F162" s="93"/>
      <c r="G162" s="93"/>
      <c r="H162" s="93"/>
      <c r="I162" s="106"/>
      <c r="J162" s="87"/>
      <c r="K162" s="88"/>
      <c r="L162" s="88"/>
      <c r="M162" s="88"/>
    </row>
    <row r="163" spans="1:13" s="14" customFormat="1" ht="12.75" customHeight="1">
      <c r="A163" s="638">
        <v>433</v>
      </c>
      <c r="B163" s="639" t="s">
        <v>937</v>
      </c>
      <c r="C163" s="640" t="s">
        <v>318</v>
      </c>
      <c r="D163" s="641">
        <v>40</v>
      </c>
      <c r="E163" s="641">
        <f>D163*1.3</f>
        <v>52</v>
      </c>
      <c r="F163" s="641"/>
      <c r="G163" s="662">
        <v>2</v>
      </c>
      <c r="H163" s="668">
        <v>52</v>
      </c>
      <c r="I163" s="642">
        <f>+E163*G163</f>
        <v>104</v>
      </c>
      <c r="J163" s="642">
        <v>104</v>
      </c>
      <c r="K163" s="581"/>
      <c r="L163" s="581"/>
      <c r="M163" s="674">
        <v>104</v>
      </c>
    </row>
    <row r="164" spans="1:13" s="14" customFormat="1" ht="12.75" customHeight="1">
      <c r="A164" s="659" t="s">
        <v>319</v>
      </c>
      <c r="B164" s="643"/>
      <c r="C164" s="644"/>
      <c r="D164" s="645"/>
      <c r="E164" s="645">
        <f>D164*1.3</f>
        <v>0</v>
      </c>
      <c r="F164" s="645"/>
      <c r="G164" s="663"/>
      <c r="H164" s="669"/>
      <c r="I164" s="675">
        <f>SUM(I163)</f>
        <v>104</v>
      </c>
      <c r="J164" s="675"/>
      <c r="K164" s="479"/>
      <c r="L164" s="479"/>
      <c r="M164" s="680">
        <v>104</v>
      </c>
    </row>
    <row r="165" spans="1:13" s="14" customFormat="1" ht="12.75" customHeight="1">
      <c r="A165" s="475">
        <v>434</v>
      </c>
      <c r="B165" s="113" t="s">
        <v>964</v>
      </c>
      <c r="C165" s="646" t="s">
        <v>92</v>
      </c>
      <c r="D165" s="647">
        <f>600*0.15</f>
        <v>90</v>
      </c>
      <c r="E165" s="647">
        <v>120</v>
      </c>
      <c r="F165" s="647"/>
      <c r="G165" s="664">
        <v>1</v>
      </c>
      <c r="H165" s="670">
        <v>120</v>
      </c>
      <c r="I165" s="648">
        <f>+E165*G165</f>
        <v>120</v>
      </c>
      <c r="J165" s="648">
        <v>120</v>
      </c>
      <c r="K165" s="479"/>
      <c r="L165" s="479"/>
      <c r="M165" s="676">
        <v>120</v>
      </c>
    </row>
    <row r="166" spans="1:13" s="14" customFormat="1" ht="12.75" customHeight="1">
      <c r="A166" s="475">
        <v>434</v>
      </c>
      <c r="B166" s="113" t="s">
        <v>937</v>
      </c>
      <c r="C166" s="646" t="s">
        <v>320</v>
      </c>
      <c r="D166" s="647">
        <v>280</v>
      </c>
      <c r="E166" s="647">
        <v>450</v>
      </c>
      <c r="F166" s="647"/>
      <c r="G166" s="664">
        <v>1</v>
      </c>
      <c r="H166" s="670">
        <v>450</v>
      </c>
      <c r="I166" s="648">
        <f>+E166*G166</f>
        <v>450</v>
      </c>
      <c r="J166" s="648">
        <v>450</v>
      </c>
      <c r="K166" s="479"/>
      <c r="L166" s="479"/>
      <c r="M166" s="676">
        <v>450</v>
      </c>
    </row>
    <row r="167" spans="1:13" s="14" customFormat="1" ht="12.75" customHeight="1">
      <c r="A167" s="475">
        <v>434</v>
      </c>
      <c r="B167" s="113" t="s">
        <v>937</v>
      </c>
      <c r="C167" s="646" t="s">
        <v>321</v>
      </c>
      <c r="D167" s="647">
        <v>50</v>
      </c>
      <c r="E167" s="647">
        <f>D167*1.3</f>
        <v>65</v>
      </c>
      <c r="F167" s="647"/>
      <c r="G167" s="664">
        <v>2</v>
      </c>
      <c r="H167" s="670">
        <v>65</v>
      </c>
      <c r="I167" s="648">
        <f>+E167*G167</f>
        <v>130</v>
      </c>
      <c r="J167" s="648">
        <v>130</v>
      </c>
      <c r="K167" s="479"/>
      <c r="L167" s="479"/>
      <c r="M167" s="676">
        <v>130</v>
      </c>
    </row>
    <row r="168" spans="1:13" s="14" customFormat="1" ht="12.75" customHeight="1">
      <c r="A168" s="475">
        <v>434</v>
      </c>
      <c r="B168" s="113" t="s">
        <v>937</v>
      </c>
      <c r="C168" s="646" t="s">
        <v>322</v>
      </c>
      <c r="D168" s="647">
        <v>81</v>
      </c>
      <c r="E168" s="647">
        <v>50</v>
      </c>
      <c r="F168" s="647"/>
      <c r="G168" s="664">
        <v>2</v>
      </c>
      <c r="H168" s="670">
        <v>50</v>
      </c>
      <c r="I168" s="648">
        <f>+E168*G168</f>
        <v>100</v>
      </c>
      <c r="J168" s="648">
        <v>100</v>
      </c>
      <c r="K168" s="479"/>
      <c r="L168" s="479"/>
      <c r="M168" s="676">
        <v>100</v>
      </c>
    </row>
    <row r="169" spans="1:13" s="14" customFormat="1" ht="12.75" customHeight="1">
      <c r="A169" s="660" t="s">
        <v>323</v>
      </c>
      <c r="B169" s="643"/>
      <c r="C169" s="644"/>
      <c r="D169" s="645"/>
      <c r="E169" s="645"/>
      <c r="F169" s="645"/>
      <c r="G169" s="663"/>
      <c r="H169" s="669"/>
      <c r="I169" s="675">
        <f>SUM(I165:I168)</f>
        <v>800</v>
      </c>
      <c r="J169" s="675"/>
      <c r="K169" s="479"/>
      <c r="L169" s="479"/>
      <c r="M169" s="680">
        <v>800</v>
      </c>
    </row>
    <row r="170" spans="1:13" s="14" customFormat="1" ht="12.75" customHeight="1">
      <c r="A170" s="475">
        <v>436</v>
      </c>
      <c r="B170" s="649" t="s">
        <v>937</v>
      </c>
      <c r="C170" s="646" t="s">
        <v>324</v>
      </c>
      <c r="D170" s="647">
        <v>100</v>
      </c>
      <c r="E170" s="647">
        <v>90</v>
      </c>
      <c r="F170" s="647"/>
      <c r="G170" s="664">
        <v>2</v>
      </c>
      <c r="H170" s="670">
        <v>90</v>
      </c>
      <c r="I170" s="648">
        <f>+E170*G170</f>
        <v>180</v>
      </c>
      <c r="J170" s="648">
        <v>180</v>
      </c>
      <c r="K170" s="479"/>
      <c r="L170" s="479"/>
      <c r="M170" s="676">
        <v>180</v>
      </c>
    </row>
    <row r="171" spans="1:13" s="14" customFormat="1" ht="12.75" customHeight="1">
      <c r="A171" s="320">
        <v>436</v>
      </c>
      <c r="B171" s="113" t="s">
        <v>935</v>
      </c>
      <c r="C171" s="650" t="s">
        <v>100</v>
      </c>
      <c r="D171" s="259">
        <v>350</v>
      </c>
      <c r="E171" s="647">
        <f>D171*1.3</f>
        <v>455</v>
      </c>
      <c r="F171" s="259"/>
      <c r="G171" s="665">
        <v>1</v>
      </c>
      <c r="H171" s="671">
        <v>455</v>
      </c>
      <c r="I171" s="648">
        <f>+E171*G171</f>
        <v>455</v>
      </c>
      <c r="J171" s="648">
        <v>455</v>
      </c>
      <c r="K171" s="479"/>
      <c r="L171" s="479"/>
      <c r="M171" s="676">
        <v>455</v>
      </c>
    </row>
    <row r="172" spans="1:13" s="14" customFormat="1" ht="12.75" customHeight="1">
      <c r="A172" s="659" t="s">
        <v>948</v>
      </c>
      <c r="B172" s="651"/>
      <c r="C172" s="652"/>
      <c r="D172" s="653"/>
      <c r="E172" s="645"/>
      <c r="F172" s="653"/>
      <c r="G172" s="666"/>
      <c r="H172" s="672"/>
      <c r="I172" s="675">
        <f>SUM(I170:I171)</f>
        <v>635</v>
      </c>
      <c r="J172" s="675"/>
      <c r="K172" s="479"/>
      <c r="L172" s="479"/>
      <c r="M172" s="680">
        <v>635</v>
      </c>
    </row>
    <row r="173" spans="1:13" s="14" customFormat="1" ht="12.75" customHeight="1">
      <c r="A173" s="320">
        <v>437</v>
      </c>
      <c r="B173" s="113" t="s">
        <v>937</v>
      </c>
      <c r="C173" s="654" t="s">
        <v>101</v>
      </c>
      <c r="D173" s="259">
        <v>250</v>
      </c>
      <c r="E173" s="647">
        <v>300</v>
      </c>
      <c r="F173" s="259"/>
      <c r="G173" s="665">
        <v>1</v>
      </c>
      <c r="H173" s="671">
        <v>300</v>
      </c>
      <c r="I173" s="648">
        <f>+E173*G173</f>
        <v>300</v>
      </c>
      <c r="J173" s="648">
        <v>300</v>
      </c>
      <c r="K173" s="479"/>
      <c r="L173" s="479"/>
      <c r="M173" s="676">
        <v>300</v>
      </c>
    </row>
    <row r="174" spans="1:13" s="14" customFormat="1" ht="12.75" customHeight="1">
      <c r="A174" s="320">
        <v>437</v>
      </c>
      <c r="B174" s="113" t="s">
        <v>937</v>
      </c>
      <c r="C174" s="258" t="s">
        <v>85</v>
      </c>
      <c r="D174" s="259">
        <v>1500</v>
      </c>
      <c r="E174" s="647">
        <v>1500</v>
      </c>
      <c r="F174" s="259"/>
      <c r="G174" s="538">
        <v>1</v>
      </c>
      <c r="H174" s="484">
        <v>1500</v>
      </c>
      <c r="I174" s="648">
        <f>+E174*G174</f>
        <v>1500</v>
      </c>
      <c r="J174" s="648">
        <v>1500</v>
      </c>
      <c r="K174" s="479"/>
      <c r="L174" s="479"/>
      <c r="M174" s="676">
        <v>1500</v>
      </c>
    </row>
    <row r="175" spans="1:13" s="14" customFormat="1" ht="12.75" customHeight="1" thickBot="1">
      <c r="A175" s="661" t="s">
        <v>1045</v>
      </c>
      <c r="B175" s="655"/>
      <c r="C175" s="656"/>
      <c r="D175" s="657"/>
      <c r="E175" s="658"/>
      <c r="F175" s="657"/>
      <c r="G175" s="667"/>
      <c r="H175" s="673"/>
      <c r="I175" s="677">
        <f>SUM(I173:I174)</f>
        <v>1800</v>
      </c>
      <c r="J175" s="677"/>
      <c r="K175" s="486"/>
      <c r="L175" s="486"/>
      <c r="M175" s="681">
        <v>1800</v>
      </c>
    </row>
    <row r="176" spans="1:13" s="14" customFormat="1" ht="19.5" customHeight="1" thickBot="1">
      <c r="A176" s="93"/>
      <c r="B176" s="93"/>
      <c r="C176" s="93"/>
      <c r="D176" s="93"/>
      <c r="E176" s="93"/>
      <c r="F176" s="93"/>
      <c r="G176" s="93"/>
      <c r="H176" s="93"/>
      <c r="I176" s="106"/>
      <c r="J176" s="87"/>
      <c r="K176" s="88"/>
      <c r="L176" s="88"/>
      <c r="M176" s="88"/>
    </row>
    <row r="177" spans="1:13" s="13" customFormat="1" ht="24.75" customHeight="1" thickBot="1">
      <c r="A177" s="1272" t="s">
        <v>137</v>
      </c>
      <c r="B177" s="1273"/>
      <c r="C177" s="1273"/>
      <c r="D177" s="1273"/>
      <c r="E177" s="1273"/>
      <c r="F177" s="1273"/>
      <c r="G177" s="1273"/>
      <c r="H177" s="488"/>
      <c r="I177" s="617">
        <f>SUM(I175,I172,I169,I164)</f>
        <v>3339</v>
      </c>
      <c r="J177" s="617">
        <f>SUM(J163:J175)</f>
        <v>3339</v>
      </c>
      <c r="K177" s="617">
        <f>SUM(K163:K175)</f>
        <v>0</v>
      </c>
      <c r="L177" s="617">
        <f>SUM(L163:L175)</f>
        <v>0</v>
      </c>
      <c r="M177" s="617">
        <f>SUM(M175+M172+M169+M164)</f>
        <v>3339</v>
      </c>
    </row>
    <row r="178" spans="1:13" s="13" customFormat="1" ht="19.5" customHeight="1" thickBot="1">
      <c r="A178" s="93"/>
      <c r="B178" s="93"/>
      <c r="C178" s="93"/>
      <c r="D178" s="93"/>
      <c r="E178" s="93"/>
      <c r="F178" s="93"/>
      <c r="G178" s="93"/>
      <c r="H178" s="93"/>
      <c r="I178" s="94"/>
      <c r="J178" s="264"/>
      <c r="K178" s="265"/>
      <c r="L178" s="265"/>
      <c r="M178" s="265"/>
    </row>
    <row r="179" spans="1:13" s="80" customFormat="1" ht="24.75" customHeight="1" thickBot="1">
      <c r="A179" s="1241" t="s">
        <v>64</v>
      </c>
      <c r="B179" s="1224"/>
      <c r="C179" s="1224"/>
      <c r="D179" s="1224"/>
      <c r="E179" s="1224"/>
      <c r="F179" s="1224"/>
      <c r="G179" s="1224"/>
      <c r="H179" s="678"/>
      <c r="I179" s="679">
        <f>+I135+I160+I177</f>
        <v>1186443.1950080001</v>
      </c>
      <c r="J179" s="679">
        <f>SUM(J177+J160+J135)</f>
        <v>1168188.195</v>
      </c>
      <c r="K179" s="679">
        <f>+K135+K160+K177</f>
        <v>0</v>
      </c>
      <c r="L179" s="679">
        <f>+L135+L160+L177</f>
        <v>0</v>
      </c>
      <c r="M179" s="679">
        <f>+M135+M160+M177</f>
        <v>71586.205</v>
      </c>
    </row>
    <row r="180" spans="2:13" s="53" customFormat="1" ht="12.75" customHeight="1">
      <c r="B180" s="54"/>
      <c r="D180" s="55"/>
      <c r="E180" s="55"/>
      <c r="F180" s="55"/>
      <c r="G180" s="56"/>
      <c r="H180" s="56"/>
      <c r="I180" s="55"/>
      <c r="J180" s="266"/>
      <c r="K180" s="266"/>
      <c r="L180" s="267"/>
      <c r="M180" s="267"/>
    </row>
    <row r="181" spans="2:13" s="53" customFormat="1" ht="12.75" customHeight="1">
      <c r="B181" s="54"/>
      <c r="D181" s="55"/>
      <c r="E181" s="55"/>
      <c r="F181" s="55"/>
      <c r="G181" s="56"/>
      <c r="H181" s="56"/>
      <c r="I181" s="55"/>
      <c r="J181" s="266"/>
      <c r="K181" s="266"/>
      <c r="L181" s="267"/>
      <c r="M181" s="267"/>
    </row>
    <row r="182" spans="2:13" s="53" customFormat="1" ht="12.75" customHeight="1">
      <c r="B182" s="54"/>
      <c r="D182" s="55"/>
      <c r="E182" s="55"/>
      <c r="F182" s="55"/>
      <c r="G182" s="56"/>
      <c r="H182" s="56"/>
      <c r="I182" s="55"/>
      <c r="J182" s="266"/>
      <c r="K182" s="266"/>
      <c r="L182" s="267"/>
      <c r="M182" s="267"/>
    </row>
    <row r="183" spans="2:13" s="53" customFormat="1" ht="12.75" customHeight="1">
      <c r="B183" s="54"/>
      <c r="D183" s="55"/>
      <c r="E183" s="55"/>
      <c r="F183" s="55"/>
      <c r="G183" s="56"/>
      <c r="H183" s="56"/>
      <c r="I183" s="55"/>
      <c r="J183" s="266"/>
      <c r="K183" s="266"/>
      <c r="L183" s="267"/>
      <c r="M183" s="267"/>
    </row>
    <row r="184" spans="2:13" s="53" customFormat="1" ht="12.75" customHeight="1">
      <c r="B184" s="54"/>
      <c r="D184" s="55"/>
      <c r="E184" s="55"/>
      <c r="F184" s="55"/>
      <c r="G184" s="56"/>
      <c r="H184" s="56"/>
      <c r="I184" s="55"/>
      <c r="J184" s="266"/>
      <c r="K184" s="266"/>
      <c r="L184" s="267"/>
      <c r="M184" s="267"/>
    </row>
    <row r="185" spans="2:13" s="53" customFormat="1" ht="12.75" customHeight="1">
      <c r="B185" s="54"/>
      <c r="D185" s="55"/>
      <c r="E185" s="55"/>
      <c r="F185" s="55"/>
      <c r="G185" s="56"/>
      <c r="H185" s="56"/>
      <c r="I185" s="55"/>
      <c r="J185" s="266"/>
      <c r="K185" s="266"/>
      <c r="L185" s="267"/>
      <c r="M185" s="267"/>
    </row>
    <row r="186" spans="2:13" s="53" customFormat="1" ht="12.75" customHeight="1">
      <c r="B186" s="54"/>
      <c r="D186" s="55"/>
      <c r="E186" s="55"/>
      <c r="F186" s="55"/>
      <c r="G186" s="56"/>
      <c r="H186" s="56"/>
      <c r="I186" s="55"/>
      <c r="J186" s="266"/>
      <c r="K186" s="266"/>
      <c r="L186" s="267"/>
      <c r="M186" s="267"/>
    </row>
    <row r="187" spans="2:13" s="53" customFormat="1" ht="12.75" customHeight="1">
      <c r="B187" s="54"/>
      <c r="D187" s="55"/>
      <c r="E187" s="55"/>
      <c r="F187" s="55"/>
      <c r="G187" s="56"/>
      <c r="H187" s="56"/>
      <c r="I187" s="55"/>
      <c r="J187" s="266"/>
      <c r="K187" s="266"/>
      <c r="L187" s="267"/>
      <c r="M187" s="267"/>
    </row>
    <row r="188" spans="2:13" s="53" customFormat="1" ht="12.75" customHeight="1">
      <c r="B188" s="54"/>
      <c r="D188" s="55"/>
      <c r="E188" s="55"/>
      <c r="F188" s="55"/>
      <c r="G188" s="56"/>
      <c r="H188" s="56"/>
      <c r="I188" s="55"/>
      <c r="J188" s="266"/>
      <c r="K188" s="266"/>
      <c r="L188" s="267"/>
      <c r="M188" s="267"/>
    </row>
    <row r="189" spans="2:13" s="53" customFormat="1" ht="12.75" customHeight="1">
      <c r="B189" s="54"/>
      <c r="D189" s="55"/>
      <c r="E189" s="55"/>
      <c r="F189" s="55"/>
      <c r="G189" s="56"/>
      <c r="H189" s="56"/>
      <c r="I189" s="55"/>
      <c r="J189" s="266"/>
      <c r="K189" s="266"/>
      <c r="L189" s="267"/>
      <c r="M189" s="267"/>
    </row>
    <row r="190" spans="2:13" s="53" customFormat="1" ht="12.75" customHeight="1">
      <c r="B190" s="54"/>
      <c r="D190" s="55"/>
      <c r="E190" s="55"/>
      <c r="F190" s="55"/>
      <c r="G190" s="56"/>
      <c r="H190" s="56"/>
      <c r="I190" s="55"/>
      <c r="J190" s="266"/>
      <c r="K190" s="266"/>
      <c r="L190" s="267"/>
      <c r="M190" s="267"/>
    </row>
    <row r="191" spans="2:13" s="53" customFormat="1" ht="12.75" customHeight="1">
      <c r="B191" s="54"/>
      <c r="D191" s="55"/>
      <c r="E191" s="55"/>
      <c r="F191" s="55"/>
      <c r="G191" s="56"/>
      <c r="H191" s="56"/>
      <c r="I191" s="55"/>
      <c r="J191" s="266"/>
      <c r="K191" s="266"/>
      <c r="L191" s="267"/>
      <c r="M191" s="267"/>
    </row>
    <row r="192" spans="2:13" s="53" customFormat="1" ht="12.75" customHeight="1">
      <c r="B192" s="54"/>
      <c r="D192" s="55"/>
      <c r="E192" s="55"/>
      <c r="F192" s="55"/>
      <c r="G192" s="56"/>
      <c r="H192" s="56"/>
      <c r="I192" s="55"/>
      <c r="J192" s="266"/>
      <c r="K192" s="266"/>
      <c r="L192" s="267"/>
      <c r="M192" s="267"/>
    </row>
    <row r="193" spans="2:13" s="53" customFormat="1" ht="12.75" customHeight="1">
      <c r="B193" s="54"/>
      <c r="D193" s="55"/>
      <c r="E193" s="55"/>
      <c r="F193" s="55"/>
      <c r="G193" s="56"/>
      <c r="H193" s="56"/>
      <c r="I193" s="55"/>
      <c r="J193" s="266"/>
      <c r="K193" s="266"/>
      <c r="L193" s="267"/>
      <c r="M193" s="267"/>
    </row>
    <row r="194" spans="2:13" s="53" customFormat="1" ht="12.75" customHeight="1">
      <c r="B194" s="54"/>
      <c r="D194" s="55"/>
      <c r="E194" s="55"/>
      <c r="F194" s="55"/>
      <c r="G194" s="56"/>
      <c r="H194" s="56"/>
      <c r="I194" s="55"/>
      <c r="J194" s="266"/>
      <c r="K194" s="266"/>
      <c r="L194" s="267"/>
      <c r="M194" s="267"/>
    </row>
    <row r="195" spans="2:13" s="53" customFormat="1" ht="12.75" customHeight="1">
      <c r="B195" s="54"/>
      <c r="D195" s="55"/>
      <c r="E195" s="55"/>
      <c r="F195" s="55"/>
      <c r="G195" s="56"/>
      <c r="H195" s="56"/>
      <c r="I195" s="55"/>
      <c r="J195" s="266"/>
      <c r="K195" s="266"/>
      <c r="L195" s="267"/>
      <c r="M195" s="267"/>
    </row>
    <row r="196" spans="2:13" s="53" customFormat="1" ht="12.75" customHeight="1">
      <c r="B196" s="54"/>
      <c r="D196" s="55"/>
      <c r="E196" s="55"/>
      <c r="F196" s="55"/>
      <c r="G196" s="56"/>
      <c r="H196" s="56"/>
      <c r="I196" s="55"/>
      <c r="J196" s="266"/>
      <c r="K196" s="266"/>
      <c r="L196" s="267"/>
      <c r="M196" s="267"/>
    </row>
    <row r="197" spans="2:13" s="53" customFormat="1" ht="12.75" customHeight="1">
      <c r="B197" s="54"/>
      <c r="D197" s="55"/>
      <c r="E197" s="55"/>
      <c r="F197" s="55"/>
      <c r="G197" s="56"/>
      <c r="H197" s="56"/>
      <c r="I197" s="55"/>
      <c r="J197" s="266"/>
      <c r="K197" s="266"/>
      <c r="L197" s="267"/>
      <c r="M197" s="267"/>
    </row>
    <row r="198" spans="2:13" s="53" customFormat="1" ht="12.75" customHeight="1">
      <c r="B198" s="54"/>
      <c r="D198" s="55"/>
      <c r="E198" s="55"/>
      <c r="F198" s="55"/>
      <c r="G198" s="56"/>
      <c r="H198" s="56"/>
      <c r="I198" s="55"/>
      <c r="J198" s="266"/>
      <c r="K198" s="266"/>
      <c r="L198" s="267"/>
      <c r="M198" s="267"/>
    </row>
    <row r="199" spans="2:13" s="53" customFormat="1" ht="12.75" customHeight="1">
      <c r="B199" s="54"/>
      <c r="D199" s="55"/>
      <c r="E199" s="55"/>
      <c r="F199" s="55"/>
      <c r="G199" s="56"/>
      <c r="H199" s="56"/>
      <c r="I199" s="55"/>
      <c r="J199" s="266"/>
      <c r="K199" s="266"/>
      <c r="L199" s="267"/>
      <c r="M199" s="267"/>
    </row>
    <row r="200" spans="2:13" s="53" customFormat="1" ht="12.75" customHeight="1">
      <c r="B200" s="54"/>
      <c r="D200" s="55"/>
      <c r="E200" s="55"/>
      <c r="F200" s="55"/>
      <c r="G200" s="56"/>
      <c r="H200" s="56"/>
      <c r="I200" s="55"/>
      <c r="J200" s="266"/>
      <c r="K200" s="266"/>
      <c r="L200" s="267"/>
      <c r="M200" s="267"/>
    </row>
    <row r="201" spans="2:13" s="53" customFormat="1" ht="12.75" customHeight="1">
      <c r="B201" s="54"/>
      <c r="D201" s="55"/>
      <c r="E201" s="55"/>
      <c r="F201" s="55"/>
      <c r="G201" s="56"/>
      <c r="H201" s="56"/>
      <c r="I201" s="55"/>
      <c r="J201" s="266"/>
      <c r="K201" s="266"/>
      <c r="L201" s="267"/>
      <c r="M201" s="267"/>
    </row>
    <row r="202" spans="2:13" s="53" customFormat="1" ht="12.75" customHeight="1">
      <c r="B202" s="54"/>
      <c r="D202" s="55"/>
      <c r="E202" s="55"/>
      <c r="F202" s="55"/>
      <c r="G202" s="56"/>
      <c r="H202" s="56"/>
      <c r="I202" s="55"/>
      <c r="J202" s="266"/>
      <c r="K202" s="266"/>
      <c r="L202" s="267"/>
      <c r="M202" s="267"/>
    </row>
    <row r="203" spans="2:13" s="53" customFormat="1" ht="12.75" customHeight="1">
      <c r="B203" s="54"/>
      <c r="D203" s="55"/>
      <c r="E203" s="55"/>
      <c r="F203" s="55"/>
      <c r="G203" s="56"/>
      <c r="H203" s="56"/>
      <c r="I203" s="55"/>
      <c r="J203" s="266"/>
      <c r="K203" s="266"/>
      <c r="L203" s="267"/>
      <c r="M203" s="267"/>
    </row>
  </sheetData>
  <sheetProtection password="CA1F" sheet="1" objects="1" scenarios="1" selectLockedCells="1" selectUnlockedCells="1"/>
  <mergeCells count="21">
    <mergeCell ref="A179:G179"/>
    <mergeCell ref="A9:D9"/>
    <mergeCell ref="A135:G135"/>
    <mergeCell ref="A160:G160"/>
    <mergeCell ref="A177:G177"/>
    <mergeCell ref="A7:B7"/>
    <mergeCell ref="G7:I7"/>
    <mergeCell ref="L7:M7"/>
    <mergeCell ref="A8:B8"/>
    <mergeCell ref="A4:M4"/>
    <mergeCell ref="A5:M5"/>
    <mergeCell ref="G6:I6"/>
    <mergeCell ref="L6:M6"/>
    <mergeCell ref="A1:C1"/>
    <mergeCell ref="A2:C2"/>
    <mergeCell ref="A3:C3"/>
    <mergeCell ref="G3:I3"/>
    <mergeCell ref="J11:J13"/>
    <mergeCell ref="K11:K13"/>
    <mergeCell ref="L11:L13"/>
    <mergeCell ref="M11:M13"/>
  </mergeCells>
  <printOptions/>
  <pageMargins left="0.1968503937007874" right="0.1968503937007874" top="0.3937007874015748" bottom="0.3937007874015748" header="0" footer="0"/>
  <pageSetup horizontalDpi="600" verticalDpi="600" orientation="landscape" paperSize="5" scale="70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08"/>
  <sheetViews>
    <sheetView workbookViewId="0" topLeftCell="A154">
      <selection activeCell="C7" sqref="C7"/>
    </sheetView>
  </sheetViews>
  <sheetFormatPr defaultColWidth="11.421875" defaultRowHeight="12.75"/>
  <cols>
    <col min="1" max="1" width="13.421875" style="6" customWidth="1"/>
    <col min="2" max="2" width="14.140625" style="7" customWidth="1"/>
    <col min="3" max="3" width="52.8515625" style="6" customWidth="1"/>
    <col min="4" max="4" width="17.7109375" style="8" customWidth="1"/>
    <col min="5" max="5" width="15.421875" style="9" customWidth="1"/>
    <col min="6" max="6" width="26.421875" style="8" customWidth="1"/>
    <col min="7" max="7" width="26.00390625" style="348" customWidth="1"/>
    <col min="8" max="8" width="26.8515625" style="348" customWidth="1"/>
    <col min="9" max="9" width="27.7109375" style="355" customWidth="1"/>
    <col min="10" max="10" width="25.8515625" style="355" customWidth="1"/>
    <col min="11" max="11" width="14.421875" style="134" bestFit="1" customWidth="1"/>
    <col min="12" max="13" width="13.28125" style="6" bestFit="1" customWidth="1"/>
    <col min="14" max="16384" width="11.421875" style="6" customWidth="1"/>
  </cols>
  <sheetData>
    <row r="1" spans="1:10" s="2" customFormat="1" ht="12.75" customHeight="1">
      <c r="A1" s="1281" t="s">
        <v>980</v>
      </c>
      <c r="B1" s="1282"/>
      <c r="C1" s="1282"/>
      <c r="D1" s="356"/>
      <c r="E1" s="99"/>
      <c r="F1" s="100"/>
      <c r="G1" s="344"/>
      <c r="H1" s="344"/>
      <c r="I1" s="351"/>
      <c r="J1" s="351"/>
    </row>
    <row r="2" spans="1:10" s="2" customFormat="1" ht="12.75" customHeight="1">
      <c r="A2" s="1283" t="s">
        <v>981</v>
      </c>
      <c r="B2" s="1284"/>
      <c r="C2" s="1284"/>
      <c r="D2" s="356"/>
      <c r="E2" s="3"/>
      <c r="F2" s="12"/>
      <c r="G2" s="345"/>
      <c r="H2" s="345"/>
      <c r="I2" s="352"/>
      <c r="J2" s="352"/>
    </row>
    <row r="3" spans="1:10" s="2" customFormat="1" ht="12.75" customHeight="1" thickBot="1">
      <c r="A3" s="1285" t="s">
        <v>982</v>
      </c>
      <c r="B3" s="1286"/>
      <c r="C3" s="1286"/>
      <c r="D3" s="357"/>
      <c r="E3" s="1225"/>
      <c r="F3" s="1225"/>
      <c r="G3" s="345"/>
      <c r="H3" s="345"/>
      <c r="I3" s="352"/>
      <c r="J3" s="352"/>
    </row>
    <row r="4" spans="1:10" s="20" customFormat="1" ht="25.5" customHeight="1" thickBot="1">
      <c r="A4" s="1274" t="s">
        <v>133</v>
      </c>
      <c r="B4" s="1275"/>
      <c r="C4" s="1275"/>
      <c r="D4" s="1275"/>
      <c r="E4" s="1275"/>
      <c r="F4" s="1275"/>
      <c r="G4" s="1275"/>
      <c r="H4" s="1275"/>
      <c r="I4" s="1275"/>
      <c r="J4" s="1276"/>
    </row>
    <row r="5" spans="1:10" s="20" customFormat="1" ht="23.25" customHeight="1">
      <c r="A5" s="1277" t="s">
        <v>971</v>
      </c>
      <c r="B5" s="1278"/>
      <c r="C5" s="1278"/>
      <c r="D5" s="1278"/>
      <c r="E5" s="1278"/>
      <c r="F5" s="1278"/>
      <c r="G5" s="1278"/>
      <c r="H5" s="1278"/>
      <c r="I5" s="1278"/>
      <c r="J5" s="1278"/>
    </row>
    <row r="6" spans="1:10" s="2" customFormat="1" ht="12.75" customHeight="1">
      <c r="A6" s="18" t="s">
        <v>933</v>
      </c>
      <c r="B6" s="11"/>
      <c r="C6" s="10"/>
      <c r="D6" s="19"/>
      <c r="E6" s="1293"/>
      <c r="F6" s="1293"/>
      <c r="G6" s="345"/>
      <c r="H6" s="345"/>
      <c r="I6" s="1294" t="s">
        <v>134</v>
      </c>
      <c r="J6" s="1294"/>
    </row>
    <row r="7" spans="1:10" s="2" customFormat="1" ht="12.75" customHeight="1">
      <c r="A7" s="1265" t="s">
        <v>934</v>
      </c>
      <c r="B7" s="1266"/>
      <c r="C7" s="10"/>
      <c r="D7" s="19"/>
      <c r="E7" s="1295"/>
      <c r="F7" s="1295"/>
      <c r="G7" s="345"/>
      <c r="H7" s="345"/>
      <c r="I7" s="1296" t="s">
        <v>325</v>
      </c>
      <c r="J7" s="1296"/>
    </row>
    <row r="8" spans="1:10" s="2" customFormat="1" ht="12.75" customHeight="1">
      <c r="A8" s="1289" t="s">
        <v>102</v>
      </c>
      <c r="B8" s="1290"/>
      <c r="C8" s="10"/>
      <c r="D8" s="19"/>
      <c r="E8" s="3"/>
      <c r="F8" s="12"/>
      <c r="G8" s="345"/>
      <c r="H8" s="345"/>
      <c r="I8" s="352"/>
      <c r="J8" s="352"/>
    </row>
    <row r="9" spans="1:10" s="2" customFormat="1" ht="12.75" customHeight="1">
      <c r="A9" s="1265" t="s">
        <v>103</v>
      </c>
      <c r="B9" s="1266"/>
      <c r="C9" s="1266"/>
      <c r="D9" s="1266"/>
      <c r="E9" s="3"/>
      <c r="F9" s="12"/>
      <c r="G9" s="345"/>
      <c r="H9" s="345"/>
      <c r="I9" s="352"/>
      <c r="J9" s="352"/>
    </row>
    <row r="10" spans="1:10" s="2" customFormat="1" ht="12.75" customHeight="1" thickBot="1">
      <c r="A10" s="95"/>
      <c r="B10" s="95"/>
      <c r="C10" s="95"/>
      <c r="D10" s="358"/>
      <c r="E10" s="3"/>
      <c r="F10" s="12"/>
      <c r="G10" s="345"/>
      <c r="H10" s="345"/>
      <c r="I10" s="353"/>
      <c r="J10" s="353"/>
    </row>
    <row r="11" spans="1:10" s="2" customFormat="1" ht="36.75" customHeight="1" thickBot="1">
      <c r="A11" s="164" t="s">
        <v>145</v>
      </c>
      <c r="B11" s="166" t="s">
        <v>146</v>
      </c>
      <c r="C11" s="165" t="s">
        <v>936</v>
      </c>
      <c r="D11" s="161" t="s">
        <v>138</v>
      </c>
      <c r="E11" s="162" t="s">
        <v>139</v>
      </c>
      <c r="F11" s="161" t="s">
        <v>140</v>
      </c>
      <c r="G11" s="163" t="s">
        <v>141</v>
      </c>
      <c r="H11" s="163" t="s">
        <v>879</v>
      </c>
      <c r="I11" s="163" t="s">
        <v>143</v>
      </c>
      <c r="J11" s="163" t="s">
        <v>144</v>
      </c>
    </row>
    <row r="12" spans="1:11" s="2" customFormat="1" ht="33.75" customHeight="1" thickBot="1">
      <c r="A12" s="384" t="s">
        <v>90</v>
      </c>
      <c r="B12" s="122"/>
      <c r="C12" s="122"/>
      <c r="D12" s="19"/>
      <c r="E12" s="236"/>
      <c r="F12" s="19"/>
      <c r="G12" s="684"/>
      <c r="H12" s="123"/>
      <c r="I12" s="123"/>
      <c r="J12" s="684"/>
      <c r="K12" s="1"/>
    </row>
    <row r="13" spans="1:10" s="27" customFormat="1" ht="12.75" customHeight="1">
      <c r="A13" s="249">
        <v>211</v>
      </c>
      <c r="B13" s="250" t="s">
        <v>961</v>
      </c>
      <c r="C13" s="124" t="s">
        <v>972</v>
      </c>
      <c r="D13" s="585">
        <v>9</v>
      </c>
      <c r="E13" s="584">
        <v>20</v>
      </c>
      <c r="F13" s="136">
        <f>D13*E13</f>
        <v>180</v>
      </c>
      <c r="G13" s="450">
        <f>F13</f>
        <v>180</v>
      </c>
      <c r="H13" s="450"/>
      <c r="I13" s="450"/>
      <c r="J13" s="171">
        <v>180</v>
      </c>
    </row>
    <row r="14" spans="1:10" s="27" customFormat="1" ht="12.75" customHeight="1">
      <c r="A14" s="238">
        <v>211</v>
      </c>
      <c r="B14" s="37" t="s">
        <v>960</v>
      </c>
      <c r="C14" s="119" t="s">
        <v>974</v>
      </c>
      <c r="D14" s="440">
        <v>18</v>
      </c>
      <c r="E14" s="240">
        <v>3</v>
      </c>
      <c r="F14" s="81">
        <f>D14*E14</f>
        <v>54</v>
      </c>
      <c r="G14" s="452">
        <f aca="true" t="shared" si="0" ref="G14:G77">F14</f>
        <v>54</v>
      </c>
      <c r="H14" s="452"/>
      <c r="I14" s="452"/>
      <c r="J14" s="172">
        <v>54</v>
      </c>
    </row>
    <row r="15" spans="1:10" s="27" customFormat="1" ht="12.75" customHeight="1">
      <c r="A15" s="238">
        <v>211</v>
      </c>
      <c r="B15" s="37" t="s">
        <v>960</v>
      </c>
      <c r="C15" s="119" t="s">
        <v>975</v>
      </c>
      <c r="D15" s="440">
        <v>10</v>
      </c>
      <c r="E15" s="240">
        <v>3.5</v>
      </c>
      <c r="F15" s="81">
        <f>D15*E15</f>
        <v>35</v>
      </c>
      <c r="G15" s="452">
        <f t="shared" si="0"/>
        <v>35</v>
      </c>
      <c r="H15" s="452"/>
      <c r="I15" s="452"/>
      <c r="J15" s="172">
        <v>35</v>
      </c>
    </row>
    <row r="16" spans="1:10" s="27" customFormat="1" ht="12.75" customHeight="1">
      <c r="A16" s="238">
        <v>211</v>
      </c>
      <c r="B16" s="37" t="s">
        <v>961</v>
      </c>
      <c r="C16" s="119" t="s">
        <v>106</v>
      </c>
      <c r="D16" s="440">
        <v>40</v>
      </c>
      <c r="E16" s="240">
        <v>7</v>
      </c>
      <c r="F16" s="81">
        <f>D16*E16</f>
        <v>280</v>
      </c>
      <c r="G16" s="452">
        <f t="shared" si="0"/>
        <v>280</v>
      </c>
      <c r="H16" s="452"/>
      <c r="I16" s="452"/>
      <c r="J16" s="172">
        <v>280</v>
      </c>
    </row>
    <row r="17" spans="1:10" s="27" customFormat="1" ht="12.75" customHeight="1">
      <c r="A17" s="238">
        <v>211</v>
      </c>
      <c r="B17" s="37" t="s">
        <v>109</v>
      </c>
      <c r="C17" s="119" t="s">
        <v>108</v>
      </c>
      <c r="D17" s="440">
        <v>240</v>
      </c>
      <c r="E17" s="240">
        <v>1.5</v>
      </c>
      <c r="F17" s="81">
        <f>D17*E17</f>
        <v>360</v>
      </c>
      <c r="G17" s="452">
        <f t="shared" si="0"/>
        <v>360</v>
      </c>
      <c r="H17" s="452"/>
      <c r="I17" s="452"/>
      <c r="J17" s="172">
        <v>360</v>
      </c>
    </row>
    <row r="18" spans="1:11" s="27" customFormat="1" ht="12.75" customHeight="1">
      <c r="A18" s="33" t="s">
        <v>955</v>
      </c>
      <c r="B18" s="34"/>
      <c r="C18" s="58"/>
      <c r="D18" s="439"/>
      <c r="E18" s="453"/>
      <c r="F18" s="68">
        <f>SUM(F13:F17)</f>
        <v>909</v>
      </c>
      <c r="G18" s="473"/>
      <c r="H18" s="473"/>
      <c r="I18" s="473"/>
      <c r="J18" s="173">
        <v>909</v>
      </c>
      <c r="K18" s="129"/>
    </row>
    <row r="19" spans="1:11" s="27" customFormat="1" ht="12.75" customHeight="1">
      <c r="A19" s="238">
        <v>215</v>
      </c>
      <c r="B19" s="239" t="s">
        <v>937</v>
      </c>
      <c r="C19" s="119" t="s">
        <v>326</v>
      </c>
      <c r="D19" s="440">
        <v>88</v>
      </c>
      <c r="E19" s="240">
        <v>10</v>
      </c>
      <c r="F19" s="81">
        <f>+E19*D19</f>
        <v>880</v>
      </c>
      <c r="G19" s="452">
        <f t="shared" si="0"/>
        <v>880</v>
      </c>
      <c r="H19" s="452"/>
      <c r="I19" s="452"/>
      <c r="J19" s="172">
        <v>880</v>
      </c>
      <c r="K19" s="129"/>
    </row>
    <row r="20" spans="1:11" s="27" customFormat="1" ht="12.75" customHeight="1">
      <c r="A20" s="33" t="s">
        <v>327</v>
      </c>
      <c r="B20" s="34"/>
      <c r="C20" s="58"/>
      <c r="D20" s="439"/>
      <c r="E20" s="453"/>
      <c r="F20" s="68">
        <f>SUM(F19)</f>
        <v>880</v>
      </c>
      <c r="G20" s="452"/>
      <c r="H20" s="452"/>
      <c r="I20" s="452"/>
      <c r="J20" s="173">
        <v>880</v>
      </c>
      <c r="K20" s="129"/>
    </row>
    <row r="21" spans="1:11" s="27" customFormat="1" ht="12.75" customHeight="1">
      <c r="A21" s="238">
        <v>221</v>
      </c>
      <c r="B21" s="239" t="s">
        <v>937</v>
      </c>
      <c r="C21" s="119" t="s">
        <v>328</v>
      </c>
      <c r="D21" s="440">
        <v>120</v>
      </c>
      <c r="E21" s="240">
        <v>5</v>
      </c>
      <c r="F21" s="81">
        <f>+E21*D21</f>
        <v>600</v>
      </c>
      <c r="G21" s="452">
        <f t="shared" si="0"/>
        <v>600</v>
      </c>
      <c r="H21" s="452"/>
      <c r="I21" s="452"/>
      <c r="J21" s="172">
        <v>600</v>
      </c>
      <c r="K21" s="129"/>
    </row>
    <row r="22" spans="1:11" s="27" customFormat="1" ht="12.75" customHeight="1">
      <c r="A22" s="33" t="s">
        <v>329</v>
      </c>
      <c r="B22" s="34"/>
      <c r="C22" s="58"/>
      <c r="D22" s="439"/>
      <c r="E22" s="453"/>
      <c r="F22" s="68">
        <f>SUM(F21)</f>
        <v>600</v>
      </c>
      <c r="G22" s="452"/>
      <c r="H22" s="452"/>
      <c r="I22" s="452"/>
      <c r="J22" s="173">
        <v>600</v>
      </c>
      <c r="K22" s="129"/>
    </row>
    <row r="23" spans="1:11" s="27" customFormat="1" ht="12.75" customHeight="1">
      <c r="A23" s="238">
        <v>222</v>
      </c>
      <c r="B23" s="239" t="s">
        <v>937</v>
      </c>
      <c r="C23" s="119" t="s">
        <v>330</v>
      </c>
      <c r="D23" s="440">
        <v>90</v>
      </c>
      <c r="E23" s="240">
        <v>120</v>
      </c>
      <c r="F23" s="81">
        <f>+E23*D23</f>
        <v>10800</v>
      </c>
      <c r="G23" s="452">
        <f t="shared" si="0"/>
        <v>10800</v>
      </c>
      <c r="H23" s="452"/>
      <c r="I23" s="452"/>
      <c r="J23" s="172">
        <v>10800</v>
      </c>
      <c r="K23" s="129"/>
    </row>
    <row r="24" spans="1:11" s="27" customFormat="1" ht="12.75" customHeight="1">
      <c r="A24" s="238">
        <v>222</v>
      </c>
      <c r="B24" s="239" t="s">
        <v>937</v>
      </c>
      <c r="C24" s="119" t="s">
        <v>331</v>
      </c>
      <c r="D24" s="440">
        <v>102</v>
      </c>
      <c r="E24" s="240">
        <v>160</v>
      </c>
      <c r="F24" s="81">
        <f>+E24*D24</f>
        <v>16320</v>
      </c>
      <c r="G24" s="452">
        <f t="shared" si="0"/>
        <v>16320</v>
      </c>
      <c r="H24" s="452"/>
      <c r="I24" s="452"/>
      <c r="J24" s="172">
        <v>16320</v>
      </c>
      <c r="K24" s="129"/>
    </row>
    <row r="25" spans="1:11" s="27" customFormat="1" ht="12.75" customHeight="1">
      <c r="A25" s="238">
        <v>222</v>
      </c>
      <c r="B25" s="239" t="s">
        <v>937</v>
      </c>
      <c r="C25" s="119" t="s">
        <v>332</v>
      </c>
      <c r="D25" s="440">
        <v>120</v>
      </c>
      <c r="E25" s="240">
        <v>100</v>
      </c>
      <c r="F25" s="81">
        <f>+E25*D25</f>
        <v>12000</v>
      </c>
      <c r="G25" s="452">
        <f t="shared" si="0"/>
        <v>12000</v>
      </c>
      <c r="H25" s="452"/>
      <c r="I25" s="452"/>
      <c r="J25" s="172">
        <v>12000</v>
      </c>
      <c r="K25" s="129"/>
    </row>
    <row r="26" spans="1:11" s="27" customFormat="1" ht="12.75" customHeight="1">
      <c r="A26" s="238">
        <v>222</v>
      </c>
      <c r="B26" s="239" t="s">
        <v>937</v>
      </c>
      <c r="C26" s="119" t="s">
        <v>333</v>
      </c>
      <c r="D26" s="440">
        <v>50</v>
      </c>
      <c r="E26" s="240">
        <v>240</v>
      </c>
      <c r="F26" s="81">
        <f>+E26*D26</f>
        <v>12000</v>
      </c>
      <c r="G26" s="452">
        <f t="shared" si="0"/>
        <v>12000</v>
      </c>
      <c r="H26" s="452"/>
      <c r="I26" s="452"/>
      <c r="J26" s="172">
        <v>12000</v>
      </c>
      <c r="K26" s="129"/>
    </row>
    <row r="27" spans="1:11" s="27" customFormat="1" ht="12.75" customHeight="1">
      <c r="A27" s="33" t="s">
        <v>227</v>
      </c>
      <c r="B27" s="34"/>
      <c r="C27" s="58"/>
      <c r="D27" s="439"/>
      <c r="E27" s="453"/>
      <c r="F27" s="68">
        <f>SUM(F23:F26)</f>
        <v>51120</v>
      </c>
      <c r="G27" s="452"/>
      <c r="H27" s="452"/>
      <c r="I27" s="452"/>
      <c r="J27" s="173">
        <v>51120</v>
      </c>
      <c r="K27" s="129"/>
    </row>
    <row r="28" spans="1:11" s="27" customFormat="1" ht="12.75" customHeight="1">
      <c r="A28" s="238">
        <v>223</v>
      </c>
      <c r="B28" s="239" t="s">
        <v>937</v>
      </c>
      <c r="C28" s="119" t="s">
        <v>334</v>
      </c>
      <c r="D28" s="440">
        <v>25</v>
      </c>
      <c r="E28" s="240">
        <v>12</v>
      </c>
      <c r="F28" s="81">
        <f>+E28*D28</f>
        <v>300</v>
      </c>
      <c r="G28" s="452">
        <f t="shared" si="0"/>
        <v>300</v>
      </c>
      <c r="H28" s="452"/>
      <c r="I28" s="452"/>
      <c r="J28" s="172">
        <v>300</v>
      </c>
      <c r="K28" s="129"/>
    </row>
    <row r="29" spans="1:11" s="27" customFormat="1" ht="12.75" customHeight="1">
      <c r="A29" s="238">
        <v>223</v>
      </c>
      <c r="B29" s="239" t="s">
        <v>937</v>
      </c>
      <c r="C29" s="119" t="s">
        <v>335</v>
      </c>
      <c r="D29" s="440">
        <v>18</v>
      </c>
      <c r="E29" s="240">
        <v>7</v>
      </c>
      <c r="F29" s="81">
        <f>+E29*D29</f>
        <v>126</v>
      </c>
      <c r="G29" s="452">
        <f t="shared" si="0"/>
        <v>126</v>
      </c>
      <c r="H29" s="452"/>
      <c r="I29" s="452"/>
      <c r="J29" s="172">
        <v>126</v>
      </c>
      <c r="K29" s="129"/>
    </row>
    <row r="30" spans="1:11" s="27" customFormat="1" ht="12.75" customHeight="1">
      <c r="A30" s="238">
        <v>223</v>
      </c>
      <c r="B30" s="239" t="s">
        <v>937</v>
      </c>
      <c r="C30" s="119" t="s">
        <v>336</v>
      </c>
      <c r="D30" s="440">
        <v>10</v>
      </c>
      <c r="E30" s="240">
        <v>90</v>
      </c>
      <c r="F30" s="81">
        <f>+E30*D30</f>
        <v>900</v>
      </c>
      <c r="G30" s="452">
        <f t="shared" si="0"/>
        <v>900</v>
      </c>
      <c r="H30" s="452"/>
      <c r="I30" s="452"/>
      <c r="J30" s="172">
        <v>900</v>
      </c>
      <c r="K30" s="129"/>
    </row>
    <row r="31" spans="1:11" s="27" customFormat="1" ht="12.75" customHeight="1">
      <c r="A31" s="33" t="s">
        <v>337</v>
      </c>
      <c r="B31" s="34"/>
      <c r="C31" s="58"/>
      <c r="D31" s="439"/>
      <c r="E31" s="453"/>
      <c r="F31" s="68">
        <f>SUM(F28:F30)</f>
        <v>1326</v>
      </c>
      <c r="G31" s="473"/>
      <c r="H31" s="473"/>
      <c r="I31" s="473"/>
      <c r="J31" s="173">
        <v>1326</v>
      </c>
      <c r="K31" s="129"/>
    </row>
    <row r="32" spans="1:10" s="27" customFormat="1" ht="12.75" customHeight="1">
      <c r="A32" s="36">
        <v>231</v>
      </c>
      <c r="B32" s="37" t="s">
        <v>953</v>
      </c>
      <c r="C32" s="60" t="s">
        <v>1043</v>
      </c>
      <c r="D32" s="243">
        <v>135</v>
      </c>
      <c r="E32" s="242">
        <v>20</v>
      </c>
      <c r="F32" s="81">
        <f aca="true" t="shared" si="1" ref="F32:F42">D32*E32</f>
        <v>2700</v>
      </c>
      <c r="G32" s="452">
        <f t="shared" si="0"/>
        <v>2700</v>
      </c>
      <c r="H32" s="452"/>
      <c r="I32" s="452"/>
      <c r="J32" s="172">
        <v>2700</v>
      </c>
    </row>
    <row r="33" spans="1:10" s="27" customFormat="1" ht="12.75" customHeight="1">
      <c r="A33" s="36">
        <v>231</v>
      </c>
      <c r="B33" s="37" t="s">
        <v>953</v>
      </c>
      <c r="C33" s="60" t="s">
        <v>1044</v>
      </c>
      <c r="D33" s="243">
        <v>25</v>
      </c>
      <c r="E33" s="242">
        <v>25</v>
      </c>
      <c r="F33" s="81">
        <f t="shared" si="1"/>
        <v>625</v>
      </c>
      <c r="G33" s="452">
        <f t="shared" si="0"/>
        <v>625</v>
      </c>
      <c r="H33" s="452"/>
      <c r="I33" s="452"/>
      <c r="J33" s="172">
        <v>625</v>
      </c>
    </row>
    <row r="34" spans="1:10" s="27" customFormat="1" ht="12.75" customHeight="1">
      <c r="A34" s="36">
        <v>231</v>
      </c>
      <c r="B34" s="37" t="s">
        <v>960</v>
      </c>
      <c r="C34" s="654" t="s">
        <v>110</v>
      </c>
      <c r="D34" s="247"/>
      <c r="E34" s="242"/>
      <c r="F34" s="81">
        <f t="shared" si="1"/>
        <v>0</v>
      </c>
      <c r="G34" s="452">
        <f t="shared" si="0"/>
        <v>0</v>
      </c>
      <c r="H34" s="452"/>
      <c r="I34" s="452"/>
      <c r="J34" s="172">
        <v>0</v>
      </c>
    </row>
    <row r="35" spans="1:10" s="27" customFormat="1" ht="12.75" customHeight="1">
      <c r="A35" s="36">
        <v>231</v>
      </c>
      <c r="B35" s="37" t="s">
        <v>960</v>
      </c>
      <c r="C35" s="654" t="s">
        <v>111</v>
      </c>
      <c r="D35" s="247">
        <v>15</v>
      </c>
      <c r="E35" s="242">
        <v>30</v>
      </c>
      <c r="F35" s="81">
        <f t="shared" si="1"/>
        <v>450</v>
      </c>
      <c r="G35" s="452">
        <f t="shared" si="0"/>
        <v>450</v>
      </c>
      <c r="H35" s="452"/>
      <c r="I35" s="452"/>
      <c r="J35" s="172">
        <v>450</v>
      </c>
    </row>
    <row r="36" spans="1:10" s="27" customFormat="1" ht="12.75" customHeight="1">
      <c r="A36" s="36">
        <v>231</v>
      </c>
      <c r="B36" s="37" t="s">
        <v>960</v>
      </c>
      <c r="C36" s="654" t="s">
        <v>112</v>
      </c>
      <c r="D36" s="247">
        <v>137</v>
      </c>
      <c r="E36" s="242">
        <v>0.5</v>
      </c>
      <c r="F36" s="81">
        <f t="shared" si="1"/>
        <v>68.5</v>
      </c>
      <c r="G36" s="452">
        <f t="shared" si="0"/>
        <v>68.5</v>
      </c>
      <c r="H36" s="452"/>
      <c r="I36" s="452"/>
      <c r="J36" s="172">
        <v>68.5</v>
      </c>
    </row>
    <row r="37" spans="1:10" s="27" customFormat="1" ht="12.75" customHeight="1">
      <c r="A37" s="36">
        <v>231</v>
      </c>
      <c r="B37" s="37" t="s">
        <v>960</v>
      </c>
      <c r="C37" s="654" t="s">
        <v>113</v>
      </c>
      <c r="D37" s="247">
        <v>175</v>
      </c>
      <c r="E37" s="242">
        <v>0.7</v>
      </c>
      <c r="F37" s="81">
        <f t="shared" si="1"/>
        <v>122.49999999999999</v>
      </c>
      <c r="G37" s="452">
        <f t="shared" si="0"/>
        <v>122.49999999999999</v>
      </c>
      <c r="H37" s="452"/>
      <c r="I37" s="452"/>
      <c r="J37" s="172">
        <v>122.5</v>
      </c>
    </row>
    <row r="38" spans="1:10" s="27" customFormat="1" ht="12.75" customHeight="1">
      <c r="A38" s="36">
        <v>231</v>
      </c>
      <c r="B38" s="37" t="s">
        <v>960</v>
      </c>
      <c r="C38" s="654" t="s">
        <v>114</v>
      </c>
      <c r="D38" s="247">
        <v>110</v>
      </c>
      <c r="E38" s="686">
        <v>0.7</v>
      </c>
      <c r="F38" s="81">
        <f t="shared" si="1"/>
        <v>77</v>
      </c>
      <c r="G38" s="452">
        <f t="shared" si="0"/>
        <v>77</v>
      </c>
      <c r="H38" s="452"/>
      <c r="I38" s="452"/>
      <c r="J38" s="172">
        <v>77</v>
      </c>
    </row>
    <row r="39" spans="1:10" s="27" customFormat="1" ht="12.75" customHeight="1">
      <c r="A39" s="36">
        <v>231</v>
      </c>
      <c r="B39" s="37" t="s">
        <v>960</v>
      </c>
      <c r="C39" s="654" t="s">
        <v>116</v>
      </c>
      <c r="D39" s="247">
        <v>30</v>
      </c>
      <c r="E39" s="242">
        <v>25</v>
      </c>
      <c r="F39" s="81">
        <f t="shared" si="1"/>
        <v>750</v>
      </c>
      <c r="G39" s="452">
        <f t="shared" si="0"/>
        <v>750</v>
      </c>
      <c r="H39" s="452"/>
      <c r="I39" s="452"/>
      <c r="J39" s="172">
        <v>750</v>
      </c>
    </row>
    <row r="40" spans="1:10" s="27" customFormat="1" ht="12.75" customHeight="1">
      <c r="A40" s="36">
        <v>231</v>
      </c>
      <c r="B40" s="37" t="s">
        <v>960</v>
      </c>
      <c r="C40" s="646" t="s">
        <v>338</v>
      </c>
      <c r="D40" s="247">
        <v>3</v>
      </c>
      <c r="E40" s="242">
        <v>20</v>
      </c>
      <c r="F40" s="81">
        <f t="shared" si="1"/>
        <v>60</v>
      </c>
      <c r="G40" s="452">
        <f t="shared" si="0"/>
        <v>60</v>
      </c>
      <c r="H40" s="452"/>
      <c r="I40" s="452"/>
      <c r="J40" s="172">
        <v>60</v>
      </c>
    </row>
    <row r="41" spans="1:10" s="27" customFormat="1" ht="12.75" customHeight="1">
      <c r="A41" s="36">
        <v>231</v>
      </c>
      <c r="B41" s="37" t="s">
        <v>960</v>
      </c>
      <c r="C41" s="646" t="s">
        <v>339</v>
      </c>
      <c r="D41" s="247">
        <v>12</v>
      </c>
      <c r="E41" s="242">
        <v>25</v>
      </c>
      <c r="F41" s="81">
        <f t="shared" si="1"/>
        <v>300</v>
      </c>
      <c r="G41" s="452">
        <f t="shared" si="0"/>
        <v>300</v>
      </c>
      <c r="H41" s="452"/>
      <c r="I41" s="452"/>
      <c r="J41" s="172">
        <v>300</v>
      </c>
    </row>
    <row r="42" spans="1:11" s="27" customFormat="1" ht="12.75" customHeight="1">
      <c r="A42" s="36">
        <v>231</v>
      </c>
      <c r="B42" s="37" t="s">
        <v>937</v>
      </c>
      <c r="C42" s="21" t="s">
        <v>340</v>
      </c>
      <c r="D42" s="247">
        <v>12</v>
      </c>
      <c r="E42" s="242">
        <v>50</v>
      </c>
      <c r="F42" s="81">
        <f t="shared" si="1"/>
        <v>600</v>
      </c>
      <c r="G42" s="452">
        <f t="shared" si="0"/>
        <v>600</v>
      </c>
      <c r="H42" s="452"/>
      <c r="I42" s="452"/>
      <c r="J42" s="172">
        <v>600</v>
      </c>
      <c r="K42" s="129"/>
    </row>
    <row r="43" spans="1:11" s="41" customFormat="1" ht="12.75" customHeight="1">
      <c r="A43" s="38" t="s">
        <v>956</v>
      </c>
      <c r="B43" s="39"/>
      <c r="C43" s="61"/>
      <c r="D43" s="69"/>
      <c r="E43" s="454"/>
      <c r="F43" s="68">
        <f>SUM(F32:F42)</f>
        <v>5753</v>
      </c>
      <c r="G43" s="473"/>
      <c r="H43" s="473"/>
      <c r="I43" s="473"/>
      <c r="J43" s="173">
        <v>5753</v>
      </c>
      <c r="K43" s="138"/>
    </row>
    <row r="44" spans="1:11" s="41" customFormat="1" ht="12.75" customHeight="1">
      <c r="A44" s="36">
        <v>234</v>
      </c>
      <c r="B44" s="37" t="s">
        <v>937</v>
      </c>
      <c r="C44" s="60" t="s">
        <v>938</v>
      </c>
      <c r="D44" s="243">
        <v>45</v>
      </c>
      <c r="E44" s="242">
        <v>10</v>
      </c>
      <c r="F44" s="81">
        <f aca="true" t="shared" si="2" ref="F44:F49">+E44*D44</f>
        <v>450</v>
      </c>
      <c r="G44" s="452">
        <f t="shared" si="0"/>
        <v>450</v>
      </c>
      <c r="H44" s="452"/>
      <c r="I44" s="452"/>
      <c r="J44" s="172">
        <v>450</v>
      </c>
      <c r="K44" s="138"/>
    </row>
    <row r="45" spans="1:11" s="41" customFormat="1" ht="12.75" customHeight="1">
      <c r="A45" s="36">
        <v>234</v>
      </c>
      <c r="B45" s="37" t="s">
        <v>937</v>
      </c>
      <c r="C45" s="60" t="s">
        <v>341</v>
      </c>
      <c r="D45" s="243">
        <v>110</v>
      </c>
      <c r="E45" s="242">
        <v>1.5</v>
      </c>
      <c r="F45" s="81">
        <f t="shared" si="2"/>
        <v>165</v>
      </c>
      <c r="G45" s="452">
        <f t="shared" si="0"/>
        <v>165</v>
      </c>
      <c r="H45" s="452"/>
      <c r="I45" s="452"/>
      <c r="J45" s="172">
        <v>165</v>
      </c>
      <c r="K45" s="138"/>
    </row>
    <row r="46" spans="1:11" s="41" customFormat="1" ht="12.75" customHeight="1">
      <c r="A46" s="36">
        <v>234</v>
      </c>
      <c r="B46" s="37" t="s">
        <v>937</v>
      </c>
      <c r="C46" s="60" t="s">
        <v>342</v>
      </c>
      <c r="D46" s="243">
        <v>50</v>
      </c>
      <c r="E46" s="242">
        <v>4</v>
      </c>
      <c r="F46" s="81">
        <f t="shared" si="2"/>
        <v>200</v>
      </c>
      <c r="G46" s="452">
        <f t="shared" si="0"/>
        <v>200</v>
      </c>
      <c r="H46" s="452"/>
      <c r="I46" s="452"/>
      <c r="J46" s="172">
        <v>200</v>
      </c>
      <c r="K46" s="138"/>
    </row>
    <row r="47" spans="1:11" s="41" customFormat="1" ht="12.75" customHeight="1">
      <c r="A47" s="36">
        <v>234</v>
      </c>
      <c r="B47" s="37" t="s">
        <v>937</v>
      </c>
      <c r="C47" s="60" t="s">
        <v>343</v>
      </c>
      <c r="D47" s="243">
        <v>35</v>
      </c>
      <c r="E47" s="242">
        <v>1</v>
      </c>
      <c r="F47" s="81">
        <f t="shared" si="2"/>
        <v>35</v>
      </c>
      <c r="G47" s="452">
        <f t="shared" si="0"/>
        <v>35</v>
      </c>
      <c r="H47" s="452"/>
      <c r="I47" s="452"/>
      <c r="J47" s="172">
        <v>35</v>
      </c>
      <c r="K47" s="138"/>
    </row>
    <row r="48" spans="1:11" s="41" customFormat="1" ht="12.75" customHeight="1">
      <c r="A48" s="36">
        <v>234</v>
      </c>
      <c r="B48" s="37" t="s">
        <v>937</v>
      </c>
      <c r="C48" s="60" t="s">
        <v>344</v>
      </c>
      <c r="D48" s="243">
        <v>30</v>
      </c>
      <c r="E48" s="242">
        <v>2</v>
      </c>
      <c r="F48" s="81">
        <f t="shared" si="2"/>
        <v>60</v>
      </c>
      <c r="G48" s="452">
        <f t="shared" si="0"/>
        <v>60</v>
      </c>
      <c r="H48" s="452"/>
      <c r="I48" s="452"/>
      <c r="J48" s="172">
        <v>60</v>
      </c>
      <c r="K48" s="138"/>
    </row>
    <row r="49" spans="1:11" s="41" customFormat="1" ht="12.75" customHeight="1">
      <c r="A49" s="36">
        <v>234</v>
      </c>
      <c r="B49" s="37" t="s">
        <v>937</v>
      </c>
      <c r="C49" s="60" t="s">
        <v>345</v>
      </c>
      <c r="D49" s="243">
        <v>10</v>
      </c>
      <c r="E49" s="242">
        <v>5</v>
      </c>
      <c r="F49" s="81">
        <f t="shared" si="2"/>
        <v>50</v>
      </c>
      <c r="G49" s="452">
        <f t="shared" si="0"/>
        <v>50</v>
      </c>
      <c r="H49" s="452"/>
      <c r="I49" s="452"/>
      <c r="J49" s="172">
        <v>50</v>
      </c>
      <c r="K49" s="138"/>
    </row>
    <row r="50" spans="1:11" s="41" customFormat="1" ht="12.75" customHeight="1">
      <c r="A50" s="38" t="s">
        <v>346</v>
      </c>
      <c r="B50" s="39"/>
      <c r="C50" s="61"/>
      <c r="D50" s="69"/>
      <c r="E50" s="454"/>
      <c r="F50" s="68">
        <f>SUM(F44:F49)</f>
        <v>960</v>
      </c>
      <c r="G50" s="473"/>
      <c r="H50" s="473"/>
      <c r="I50" s="473"/>
      <c r="J50" s="173">
        <v>960</v>
      </c>
      <c r="K50" s="138"/>
    </row>
    <row r="51" spans="1:11" s="41" customFormat="1" ht="12.75" customHeight="1">
      <c r="A51" s="36">
        <v>254</v>
      </c>
      <c r="B51" s="37" t="s">
        <v>937</v>
      </c>
      <c r="C51" s="60" t="s">
        <v>347</v>
      </c>
      <c r="D51" s="243">
        <v>12</v>
      </c>
      <c r="E51" s="242">
        <v>10</v>
      </c>
      <c r="F51" s="81">
        <f>+E51*D51</f>
        <v>120</v>
      </c>
      <c r="G51" s="452">
        <f t="shared" si="0"/>
        <v>120</v>
      </c>
      <c r="H51" s="452"/>
      <c r="I51" s="452"/>
      <c r="J51" s="172">
        <v>120</v>
      </c>
      <c r="K51" s="138"/>
    </row>
    <row r="52" spans="1:11" s="41" customFormat="1" ht="12.75" customHeight="1">
      <c r="A52" s="36">
        <v>254</v>
      </c>
      <c r="B52" s="37" t="s">
        <v>937</v>
      </c>
      <c r="C52" s="60" t="s">
        <v>348</v>
      </c>
      <c r="D52" s="243">
        <v>12</v>
      </c>
      <c r="E52" s="242">
        <v>15</v>
      </c>
      <c r="F52" s="81">
        <f>+E52*D52</f>
        <v>180</v>
      </c>
      <c r="G52" s="452">
        <f t="shared" si="0"/>
        <v>180</v>
      </c>
      <c r="H52" s="452"/>
      <c r="I52" s="452"/>
      <c r="J52" s="172">
        <v>180</v>
      </c>
      <c r="K52" s="138"/>
    </row>
    <row r="53" spans="1:11" s="41" customFormat="1" ht="12.75" customHeight="1">
      <c r="A53" s="38" t="s">
        <v>349</v>
      </c>
      <c r="B53" s="39"/>
      <c r="C53" s="61"/>
      <c r="D53" s="69"/>
      <c r="E53" s="454"/>
      <c r="F53" s="68">
        <f>SUM(F51:F52)</f>
        <v>300</v>
      </c>
      <c r="G53" s="473"/>
      <c r="H53" s="473"/>
      <c r="I53" s="473"/>
      <c r="J53" s="173">
        <v>300</v>
      </c>
      <c r="K53" s="138"/>
    </row>
    <row r="54" spans="1:11" s="41" customFormat="1" ht="12.75" customHeight="1">
      <c r="A54" s="36">
        <v>255</v>
      </c>
      <c r="B54" s="37" t="s">
        <v>937</v>
      </c>
      <c r="C54" s="60" t="s">
        <v>350</v>
      </c>
      <c r="D54" s="243">
        <v>62</v>
      </c>
      <c r="E54" s="242">
        <v>3</v>
      </c>
      <c r="F54" s="81">
        <f>+E54*D54</f>
        <v>186</v>
      </c>
      <c r="G54" s="452">
        <f t="shared" si="0"/>
        <v>186</v>
      </c>
      <c r="H54" s="452"/>
      <c r="I54" s="452"/>
      <c r="J54" s="172">
        <v>186</v>
      </c>
      <c r="K54" s="138"/>
    </row>
    <row r="55" spans="1:11" s="41" customFormat="1" ht="12.75" customHeight="1">
      <c r="A55" s="38" t="s">
        <v>351</v>
      </c>
      <c r="B55" s="39"/>
      <c r="C55" s="61"/>
      <c r="D55" s="69"/>
      <c r="E55" s="454"/>
      <c r="F55" s="68">
        <f>SUM(F54)</f>
        <v>186</v>
      </c>
      <c r="G55" s="473"/>
      <c r="H55" s="473"/>
      <c r="I55" s="473"/>
      <c r="J55" s="173">
        <v>186</v>
      </c>
      <c r="K55" s="138"/>
    </row>
    <row r="56" spans="1:14" s="27" customFormat="1" ht="12.75" customHeight="1">
      <c r="A56" s="36">
        <v>256</v>
      </c>
      <c r="B56" s="37" t="s">
        <v>954</v>
      </c>
      <c r="C56" s="60" t="s">
        <v>962</v>
      </c>
      <c r="D56" s="243">
        <v>6000</v>
      </c>
      <c r="E56" s="242">
        <v>3.6</v>
      </c>
      <c r="F56" s="81">
        <f>D56*E56</f>
        <v>21600</v>
      </c>
      <c r="G56" s="452">
        <f t="shared" si="0"/>
        <v>21600</v>
      </c>
      <c r="H56" s="452"/>
      <c r="I56" s="452"/>
      <c r="J56" s="172">
        <v>21600</v>
      </c>
      <c r="N56" s="27">
        <f>15000*25/100</f>
        <v>3750</v>
      </c>
    </row>
    <row r="57" spans="1:10" s="44" customFormat="1" ht="12.75" customHeight="1">
      <c r="A57" s="38" t="s">
        <v>957</v>
      </c>
      <c r="B57" s="39"/>
      <c r="C57" s="61"/>
      <c r="D57" s="69"/>
      <c r="E57" s="454"/>
      <c r="F57" s="68">
        <f>SUM(F56:F56)</f>
        <v>21600</v>
      </c>
      <c r="G57" s="473"/>
      <c r="H57" s="473"/>
      <c r="I57" s="473"/>
      <c r="J57" s="173">
        <v>21600</v>
      </c>
    </row>
    <row r="58" spans="1:10" s="44" customFormat="1" ht="12.75" customHeight="1">
      <c r="A58" s="36">
        <v>258</v>
      </c>
      <c r="B58" s="37" t="s">
        <v>352</v>
      </c>
      <c r="C58" s="60" t="s">
        <v>353</v>
      </c>
      <c r="D58" s="243">
        <v>450</v>
      </c>
      <c r="E58" s="242">
        <v>10</v>
      </c>
      <c r="F58" s="81">
        <f>+E58*D58</f>
        <v>4500</v>
      </c>
      <c r="G58" s="452">
        <f t="shared" si="0"/>
        <v>4500</v>
      </c>
      <c r="H58" s="452"/>
      <c r="I58" s="452"/>
      <c r="J58" s="172">
        <v>4500</v>
      </c>
    </row>
    <row r="59" spans="1:10" s="44" customFormat="1" ht="12.75" customHeight="1">
      <c r="A59" s="38" t="s">
        <v>354</v>
      </c>
      <c r="B59" s="39"/>
      <c r="C59" s="61"/>
      <c r="D59" s="69"/>
      <c r="E59" s="454"/>
      <c r="F59" s="68">
        <f>SUM(F58)</f>
        <v>4500</v>
      </c>
      <c r="G59" s="473"/>
      <c r="H59" s="473"/>
      <c r="I59" s="473"/>
      <c r="J59" s="173">
        <v>4500</v>
      </c>
    </row>
    <row r="60" spans="1:10" s="44" customFormat="1" ht="12.75" customHeight="1">
      <c r="A60" s="36">
        <v>291</v>
      </c>
      <c r="B60" s="649" t="s">
        <v>937</v>
      </c>
      <c r="C60" s="646" t="s">
        <v>355</v>
      </c>
      <c r="D60" s="243">
        <v>60</v>
      </c>
      <c r="E60" s="242">
        <v>3</v>
      </c>
      <c r="F60" s="81">
        <f>+E60*D60</f>
        <v>180</v>
      </c>
      <c r="G60" s="452">
        <f t="shared" si="0"/>
        <v>180</v>
      </c>
      <c r="H60" s="452"/>
      <c r="I60" s="452"/>
      <c r="J60" s="172">
        <v>180</v>
      </c>
    </row>
    <row r="61" spans="1:10" s="44" customFormat="1" ht="12.75" customHeight="1">
      <c r="A61" s="36">
        <v>291</v>
      </c>
      <c r="B61" s="649" t="s">
        <v>954</v>
      </c>
      <c r="C61" s="654" t="s">
        <v>356</v>
      </c>
      <c r="D61" s="243">
        <v>40</v>
      </c>
      <c r="E61" s="242">
        <v>6</v>
      </c>
      <c r="F61" s="81">
        <f aca="true" t="shared" si="3" ref="F61:F72">+E61*D61</f>
        <v>240</v>
      </c>
      <c r="G61" s="452">
        <f t="shared" si="0"/>
        <v>240</v>
      </c>
      <c r="H61" s="452"/>
      <c r="I61" s="452"/>
      <c r="J61" s="172">
        <v>240</v>
      </c>
    </row>
    <row r="62" spans="1:10" s="44" customFormat="1" ht="12.75" customHeight="1">
      <c r="A62" s="36">
        <v>291</v>
      </c>
      <c r="B62" s="649" t="s">
        <v>954</v>
      </c>
      <c r="C62" s="654" t="s">
        <v>357</v>
      </c>
      <c r="D62" s="243">
        <v>70</v>
      </c>
      <c r="E62" s="242">
        <v>3.5</v>
      </c>
      <c r="F62" s="81">
        <f t="shared" si="3"/>
        <v>245</v>
      </c>
      <c r="G62" s="452">
        <f t="shared" si="0"/>
        <v>245</v>
      </c>
      <c r="H62" s="452"/>
      <c r="I62" s="452"/>
      <c r="J62" s="172">
        <v>245</v>
      </c>
    </row>
    <row r="63" spans="1:10" s="44" customFormat="1" ht="12.75" customHeight="1">
      <c r="A63" s="36">
        <v>291</v>
      </c>
      <c r="B63" s="649" t="s">
        <v>954</v>
      </c>
      <c r="C63" s="654" t="s">
        <v>358</v>
      </c>
      <c r="D63" s="243">
        <v>28</v>
      </c>
      <c r="E63" s="242">
        <v>17.5</v>
      </c>
      <c r="F63" s="81">
        <f t="shared" si="3"/>
        <v>490</v>
      </c>
      <c r="G63" s="452">
        <f t="shared" si="0"/>
        <v>490</v>
      </c>
      <c r="H63" s="452"/>
      <c r="I63" s="452"/>
      <c r="J63" s="172">
        <v>490</v>
      </c>
    </row>
    <row r="64" spans="1:10" s="44" customFormat="1" ht="12.75" customHeight="1">
      <c r="A64" s="36">
        <v>291</v>
      </c>
      <c r="B64" s="649" t="s">
        <v>937</v>
      </c>
      <c r="C64" s="654" t="s">
        <v>359</v>
      </c>
      <c r="D64" s="243">
        <v>10</v>
      </c>
      <c r="E64" s="242">
        <v>19</v>
      </c>
      <c r="F64" s="81">
        <f t="shared" si="3"/>
        <v>190</v>
      </c>
      <c r="G64" s="452">
        <f t="shared" si="0"/>
        <v>190</v>
      </c>
      <c r="H64" s="452"/>
      <c r="I64" s="452"/>
      <c r="J64" s="172">
        <v>190</v>
      </c>
    </row>
    <row r="65" spans="1:10" s="44" customFormat="1" ht="12.75" customHeight="1">
      <c r="A65" s="36">
        <v>291</v>
      </c>
      <c r="B65" s="649" t="s">
        <v>937</v>
      </c>
      <c r="C65" s="654" t="s">
        <v>360</v>
      </c>
      <c r="D65" s="243">
        <v>10</v>
      </c>
      <c r="E65" s="242">
        <v>11</v>
      </c>
      <c r="F65" s="81">
        <f t="shared" si="3"/>
        <v>110</v>
      </c>
      <c r="G65" s="452">
        <f t="shared" si="0"/>
        <v>110</v>
      </c>
      <c r="H65" s="452"/>
      <c r="I65" s="452"/>
      <c r="J65" s="172">
        <v>110</v>
      </c>
    </row>
    <row r="66" spans="1:10" s="44" customFormat="1" ht="12.75" customHeight="1">
      <c r="A66" s="36">
        <v>291</v>
      </c>
      <c r="B66" s="649" t="s">
        <v>937</v>
      </c>
      <c r="C66" s="654" t="s">
        <v>361</v>
      </c>
      <c r="D66" s="243">
        <v>10</v>
      </c>
      <c r="E66" s="242">
        <v>7.5</v>
      </c>
      <c r="F66" s="81">
        <f t="shared" si="3"/>
        <v>75</v>
      </c>
      <c r="G66" s="452">
        <f t="shared" si="0"/>
        <v>75</v>
      </c>
      <c r="H66" s="452"/>
      <c r="I66" s="452"/>
      <c r="J66" s="172">
        <v>75</v>
      </c>
    </row>
    <row r="67" spans="1:10" s="44" customFormat="1" ht="12.75" customHeight="1">
      <c r="A67" s="36">
        <v>291</v>
      </c>
      <c r="B67" s="649" t="s">
        <v>937</v>
      </c>
      <c r="C67" s="654" t="s">
        <v>362</v>
      </c>
      <c r="D67" s="243">
        <v>50</v>
      </c>
      <c r="E67" s="242">
        <v>8</v>
      </c>
      <c r="F67" s="81">
        <f t="shared" si="3"/>
        <v>400</v>
      </c>
      <c r="G67" s="452">
        <f t="shared" si="0"/>
        <v>400</v>
      </c>
      <c r="H67" s="452"/>
      <c r="I67" s="452"/>
      <c r="J67" s="172">
        <v>400</v>
      </c>
    </row>
    <row r="68" spans="1:10" s="44" customFormat="1" ht="12.75" customHeight="1">
      <c r="A68" s="36">
        <v>291</v>
      </c>
      <c r="B68" s="649" t="s">
        <v>937</v>
      </c>
      <c r="C68" s="654" t="s">
        <v>363</v>
      </c>
      <c r="D68" s="243">
        <v>10</v>
      </c>
      <c r="E68" s="242">
        <v>22</v>
      </c>
      <c r="F68" s="81">
        <f t="shared" si="3"/>
        <v>220</v>
      </c>
      <c r="G68" s="452">
        <f t="shared" si="0"/>
        <v>220</v>
      </c>
      <c r="H68" s="452"/>
      <c r="I68" s="452"/>
      <c r="J68" s="172">
        <v>220</v>
      </c>
    </row>
    <row r="69" spans="1:10" s="44" customFormat="1" ht="12.75" customHeight="1">
      <c r="A69" s="36">
        <v>291</v>
      </c>
      <c r="B69" s="649" t="s">
        <v>937</v>
      </c>
      <c r="C69" s="654" t="s">
        <v>364</v>
      </c>
      <c r="D69" s="243">
        <v>25</v>
      </c>
      <c r="E69" s="242">
        <v>9</v>
      </c>
      <c r="F69" s="81">
        <f t="shared" si="3"/>
        <v>225</v>
      </c>
      <c r="G69" s="452">
        <f t="shared" si="0"/>
        <v>225</v>
      </c>
      <c r="H69" s="452"/>
      <c r="I69" s="452"/>
      <c r="J69" s="172">
        <v>225</v>
      </c>
    </row>
    <row r="70" spans="1:10" s="44" customFormat="1" ht="12.75" customHeight="1">
      <c r="A70" s="36">
        <v>291</v>
      </c>
      <c r="B70" s="649" t="s">
        <v>937</v>
      </c>
      <c r="C70" s="654" t="s">
        <v>365</v>
      </c>
      <c r="D70" s="243">
        <v>10</v>
      </c>
      <c r="E70" s="242">
        <v>4.5</v>
      </c>
      <c r="F70" s="81">
        <f t="shared" si="3"/>
        <v>45</v>
      </c>
      <c r="G70" s="452">
        <f t="shared" si="0"/>
        <v>45</v>
      </c>
      <c r="H70" s="452"/>
      <c r="I70" s="452"/>
      <c r="J70" s="172">
        <v>45</v>
      </c>
    </row>
    <row r="71" spans="1:10" s="44" customFormat="1" ht="12.75" customHeight="1">
      <c r="A71" s="36">
        <v>291</v>
      </c>
      <c r="B71" s="649" t="s">
        <v>937</v>
      </c>
      <c r="C71" s="654" t="s">
        <v>366</v>
      </c>
      <c r="D71" s="243">
        <v>10</v>
      </c>
      <c r="E71" s="242">
        <v>7</v>
      </c>
      <c r="F71" s="81">
        <f t="shared" si="3"/>
        <v>70</v>
      </c>
      <c r="G71" s="452">
        <f t="shared" si="0"/>
        <v>70</v>
      </c>
      <c r="H71" s="452"/>
      <c r="I71" s="452"/>
      <c r="J71" s="172">
        <v>70</v>
      </c>
    </row>
    <row r="72" spans="1:10" s="44" customFormat="1" ht="12.75" customHeight="1">
      <c r="A72" s="36">
        <v>291</v>
      </c>
      <c r="B72" s="649" t="s">
        <v>937</v>
      </c>
      <c r="C72" s="654" t="s">
        <v>367</v>
      </c>
      <c r="D72" s="243">
        <v>10</v>
      </c>
      <c r="E72" s="242">
        <v>19</v>
      </c>
      <c r="F72" s="81">
        <f t="shared" si="3"/>
        <v>190</v>
      </c>
      <c r="G72" s="452">
        <f t="shared" si="0"/>
        <v>190</v>
      </c>
      <c r="H72" s="452"/>
      <c r="I72" s="452"/>
      <c r="J72" s="172">
        <v>190</v>
      </c>
    </row>
    <row r="73" spans="1:10" s="44" customFormat="1" ht="12.75" customHeight="1">
      <c r="A73" s="38" t="s">
        <v>368</v>
      </c>
      <c r="B73" s="39"/>
      <c r="C73" s="359"/>
      <c r="D73" s="69"/>
      <c r="E73" s="454"/>
      <c r="F73" s="68">
        <f>SUM(F60:F72)</f>
        <v>2680</v>
      </c>
      <c r="G73" s="473"/>
      <c r="H73" s="473"/>
      <c r="I73" s="473"/>
      <c r="J73" s="173">
        <v>2680</v>
      </c>
    </row>
    <row r="74" spans="1:10" s="27" customFormat="1" ht="12.75" customHeight="1">
      <c r="A74" s="36">
        <v>292</v>
      </c>
      <c r="B74" s="37" t="s">
        <v>937</v>
      </c>
      <c r="C74" s="21" t="s">
        <v>983</v>
      </c>
      <c r="D74" s="247">
        <v>15</v>
      </c>
      <c r="E74" s="22">
        <v>31</v>
      </c>
      <c r="F74" s="81">
        <f>D74*E74</f>
        <v>465</v>
      </c>
      <c r="G74" s="452">
        <f t="shared" si="0"/>
        <v>465</v>
      </c>
      <c r="H74" s="452"/>
      <c r="I74" s="452"/>
      <c r="J74" s="172">
        <v>465</v>
      </c>
    </row>
    <row r="75" spans="1:10" s="27" customFormat="1" ht="12.75" customHeight="1">
      <c r="A75" s="36">
        <v>292</v>
      </c>
      <c r="B75" s="37" t="s">
        <v>937</v>
      </c>
      <c r="C75" s="21" t="s">
        <v>369</v>
      </c>
      <c r="D75" s="247">
        <v>32</v>
      </c>
      <c r="E75" s="22">
        <v>30</v>
      </c>
      <c r="F75" s="81">
        <f>D75*E75</f>
        <v>960</v>
      </c>
      <c r="G75" s="452">
        <f t="shared" si="0"/>
        <v>960</v>
      </c>
      <c r="H75" s="452"/>
      <c r="I75" s="452"/>
      <c r="J75" s="172">
        <v>960</v>
      </c>
    </row>
    <row r="76" spans="1:10" s="27" customFormat="1" ht="12.75" customHeight="1">
      <c r="A76" s="36">
        <v>292</v>
      </c>
      <c r="B76" s="37" t="s">
        <v>937</v>
      </c>
      <c r="C76" s="21" t="s">
        <v>370</v>
      </c>
      <c r="D76" s="247">
        <v>50</v>
      </c>
      <c r="E76" s="22">
        <v>3.8</v>
      </c>
      <c r="F76" s="81">
        <f>D76*E76</f>
        <v>190</v>
      </c>
      <c r="G76" s="452">
        <f t="shared" si="0"/>
        <v>190</v>
      </c>
      <c r="H76" s="452"/>
      <c r="I76" s="452"/>
      <c r="J76" s="172">
        <v>190</v>
      </c>
    </row>
    <row r="77" spans="1:10" s="27" customFormat="1" ht="12.75" customHeight="1">
      <c r="A77" s="36">
        <v>292</v>
      </c>
      <c r="B77" s="37" t="s">
        <v>937</v>
      </c>
      <c r="C77" s="21" t="s">
        <v>371</v>
      </c>
      <c r="D77" s="247">
        <v>310</v>
      </c>
      <c r="E77" s="22">
        <v>1</v>
      </c>
      <c r="F77" s="81">
        <f>D77*E77</f>
        <v>310</v>
      </c>
      <c r="G77" s="452">
        <f t="shared" si="0"/>
        <v>310</v>
      </c>
      <c r="H77" s="452"/>
      <c r="I77" s="452"/>
      <c r="J77" s="172">
        <v>310</v>
      </c>
    </row>
    <row r="78" spans="1:10" s="27" customFormat="1" ht="12.75" customHeight="1">
      <c r="A78" s="36">
        <v>292</v>
      </c>
      <c r="B78" s="37" t="s">
        <v>937</v>
      </c>
      <c r="C78" s="21" t="s">
        <v>372</v>
      </c>
      <c r="D78" s="247">
        <v>240</v>
      </c>
      <c r="E78" s="22">
        <v>2</v>
      </c>
      <c r="F78" s="81">
        <f>D78*E78</f>
        <v>480</v>
      </c>
      <c r="G78" s="452">
        <f aca="true" t="shared" si="4" ref="G78:G135">F78</f>
        <v>480</v>
      </c>
      <c r="H78" s="452"/>
      <c r="I78" s="452"/>
      <c r="J78" s="172">
        <v>480</v>
      </c>
    </row>
    <row r="79" spans="1:10" s="27" customFormat="1" ht="27.75" customHeight="1">
      <c r="A79" s="36">
        <v>292</v>
      </c>
      <c r="B79" s="37" t="s">
        <v>937</v>
      </c>
      <c r="C79" s="21" t="s">
        <v>1049</v>
      </c>
      <c r="D79" s="247">
        <v>500</v>
      </c>
      <c r="E79" s="22">
        <v>4.8</v>
      </c>
      <c r="F79" s="81">
        <f aca="true" t="shared" si="5" ref="F79:F113">D79*E79</f>
        <v>2400</v>
      </c>
      <c r="G79" s="452">
        <f t="shared" si="4"/>
        <v>2400</v>
      </c>
      <c r="H79" s="452"/>
      <c r="I79" s="452"/>
      <c r="J79" s="172">
        <v>2400</v>
      </c>
    </row>
    <row r="80" spans="1:10" s="27" customFormat="1" ht="15.75" customHeight="1">
      <c r="A80" s="36">
        <v>292</v>
      </c>
      <c r="B80" s="37" t="s">
        <v>960</v>
      </c>
      <c r="C80" s="21" t="s">
        <v>1050</v>
      </c>
      <c r="D80" s="247">
        <v>1</v>
      </c>
      <c r="E80" s="22">
        <f>25*1.5</f>
        <v>37.5</v>
      </c>
      <c r="F80" s="81">
        <f t="shared" si="5"/>
        <v>37.5</v>
      </c>
      <c r="G80" s="452">
        <f t="shared" si="4"/>
        <v>37.5</v>
      </c>
      <c r="H80" s="452"/>
      <c r="I80" s="452"/>
      <c r="J80" s="172">
        <v>37.5</v>
      </c>
    </row>
    <row r="81" spans="1:10" s="27" customFormat="1" ht="15" customHeight="1">
      <c r="A81" s="36">
        <v>292</v>
      </c>
      <c r="B81" s="37" t="s">
        <v>960</v>
      </c>
      <c r="C81" s="21" t="s">
        <v>1051</v>
      </c>
      <c r="D81" s="247">
        <v>1</v>
      </c>
      <c r="E81" s="22">
        <v>37.5</v>
      </c>
      <c r="F81" s="81">
        <f t="shared" si="5"/>
        <v>37.5</v>
      </c>
      <c r="G81" s="452">
        <f t="shared" si="4"/>
        <v>37.5</v>
      </c>
      <c r="H81" s="452"/>
      <c r="I81" s="452"/>
      <c r="J81" s="172">
        <v>37.5</v>
      </c>
    </row>
    <row r="82" spans="1:10" s="27" customFormat="1" ht="15" customHeight="1">
      <c r="A82" s="36">
        <v>292</v>
      </c>
      <c r="B82" s="37" t="s">
        <v>937</v>
      </c>
      <c r="C82" s="21" t="s">
        <v>373</v>
      </c>
      <c r="D82" s="247">
        <v>20</v>
      </c>
      <c r="E82" s="22">
        <v>2</v>
      </c>
      <c r="F82" s="81">
        <f t="shared" si="5"/>
        <v>40</v>
      </c>
      <c r="G82" s="452">
        <f t="shared" si="4"/>
        <v>40</v>
      </c>
      <c r="H82" s="452"/>
      <c r="I82" s="452"/>
      <c r="J82" s="172">
        <v>40</v>
      </c>
    </row>
    <row r="83" spans="1:10" s="27" customFormat="1" ht="15" customHeight="1">
      <c r="A83" s="36">
        <v>292</v>
      </c>
      <c r="B83" s="37" t="s">
        <v>937</v>
      </c>
      <c r="C83" s="21" t="s">
        <v>374</v>
      </c>
      <c r="D83" s="247">
        <v>20</v>
      </c>
      <c r="E83" s="22">
        <v>3</v>
      </c>
      <c r="F83" s="81">
        <f t="shared" si="5"/>
        <v>60</v>
      </c>
      <c r="G83" s="452">
        <f t="shared" si="4"/>
        <v>60</v>
      </c>
      <c r="H83" s="452"/>
      <c r="I83" s="452"/>
      <c r="J83" s="172">
        <v>60</v>
      </c>
    </row>
    <row r="84" spans="1:10" s="27" customFormat="1" ht="12.75" customHeight="1">
      <c r="A84" s="36">
        <v>292</v>
      </c>
      <c r="B84" s="37" t="s">
        <v>960</v>
      </c>
      <c r="C84" s="21" t="s">
        <v>989</v>
      </c>
      <c r="D84" s="247">
        <v>200</v>
      </c>
      <c r="E84" s="22">
        <v>2</v>
      </c>
      <c r="F84" s="81">
        <f t="shared" si="5"/>
        <v>400</v>
      </c>
      <c r="G84" s="452">
        <f t="shared" si="4"/>
        <v>400</v>
      </c>
      <c r="H84" s="452"/>
      <c r="I84" s="452"/>
      <c r="J84" s="172">
        <v>400</v>
      </c>
    </row>
    <row r="85" spans="1:10" s="27" customFormat="1" ht="12.75" customHeight="1">
      <c r="A85" s="36">
        <v>292</v>
      </c>
      <c r="B85" s="37" t="s">
        <v>960</v>
      </c>
      <c r="C85" s="21" t="s">
        <v>375</v>
      </c>
      <c r="D85" s="247">
        <v>120</v>
      </c>
      <c r="E85" s="22">
        <v>2</v>
      </c>
      <c r="F85" s="81">
        <f t="shared" si="5"/>
        <v>240</v>
      </c>
      <c r="G85" s="452">
        <f t="shared" si="4"/>
        <v>240</v>
      </c>
      <c r="H85" s="452"/>
      <c r="I85" s="452"/>
      <c r="J85" s="172">
        <v>240</v>
      </c>
    </row>
    <row r="86" spans="1:10" s="27" customFormat="1" ht="12.75" customHeight="1">
      <c r="A86" s="36">
        <v>292</v>
      </c>
      <c r="B86" s="37" t="s">
        <v>960</v>
      </c>
      <c r="C86" s="21" t="s">
        <v>991</v>
      </c>
      <c r="D86" s="247">
        <v>200</v>
      </c>
      <c r="E86" s="22">
        <v>2</v>
      </c>
      <c r="F86" s="81">
        <f t="shared" si="5"/>
        <v>400</v>
      </c>
      <c r="G86" s="452">
        <f t="shared" si="4"/>
        <v>400</v>
      </c>
      <c r="H86" s="452"/>
      <c r="I86" s="452"/>
      <c r="J86" s="172">
        <v>400</v>
      </c>
    </row>
    <row r="87" spans="1:10" s="27" customFormat="1" ht="12.75" customHeight="1">
      <c r="A87" s="36">
        <v>292</v>
      </c>
      <c r="B87" s="37" t="s">
        <v>937</v>
      </c>
      <c r="C87" s="21" t="s">
        <v>376</v>
      </c>
      <c r="D87" s="247">
        <v>400</v>
      </c>
      <c r="E87" s="22">
        <v>2</v>
      </c>
      <c r="F87" s="81">
        <f t="shared" si="5"/>
        <v>800</v>
      </c>
      <c r="G87" s="452">
        <f t="shared" si="4"/>
        <v>800</v>
      </c>
      <c r="H87" s="452"/>
      <c r="I87" s="452"/>
      <c r="J87" s="172">
        <v>800</v>
      </c>
    </row>
    <row r="88" spans="1:10" s="27" customFormat="1" ht="12.75" customHeight="1">
      <c r="A88" s="36">
        <v>292</v>
      </c>
      <c r="B88" s="37" t="s">
        <v>937</v>
      </c>
      <c r="C88" s="21" t="s">
        <v>377</v>
      </c>
      <c r="D88" s="247">
        <v>350</v>
      </c>
      <c r="E88" s="22">
        <v>8</v>
      </c>
      <c r="F88" s="81">
        <f t="shared" si="5"/>
        <v>2800</v>
      </c>
      <c r="G88" s="452">
        <f t="shared" si="4"/>
        <v>2800</v>
      </c>
      <c r="H88" s="452"/>
      <c r="I88" s="452"/>
      <c r="J88" s="172">
        <v>2800</v>
      </c>
    </row>
    <row r="89" spans="1:10" s="27" customFormat="1" ht="15" customHeight="1">
      <c r="A89" s="36">
        <v>292</v>
      </c>
      <c r="B89" s="37" t="s">
        <v>937</v>
      </c>
      <c r="C89" s="21" t="s">
        <v>378</v>
      </c>
      <c r="D89" s="247">
        <v>310</v>
      </c>
      <c r="E89" s="22">
        <v>3.2</v>
      </c>
      <c r="F89" s="81">
        <f t="shared" si="5"/>
        <v>992</v>
      </c>
      <c r="G89" s="452">
        <f t="shared" si="4"/>
        <v>992</v>
      </c>
      <c r="H89" s="452"/>
      <c r="I89" s="452"/>
      <c r="J89" s="172">
        <v>992</v>
      </c>
    </row>
    <row r="90" spans="1:10" s="27" customFormat="1" ht="12.75" customHeight="1">
      <c r="A90" s="36">
        <v>292</v>
      </c>
      <c r="B90" s="37" t="s">
        <v>937</v>
      </c>
      <c r="C90" s="21" t="s">
        <v>379</v>
      </c>
      <c r="D90" s="247">
        <v>100</v>
      </c>
      <c r="E90" s="22">
        <v>1.8</v>
      </c>
      <c r="F90" s="81">
        <f t="shared" si="5"/>
        <v>180</v>
      </c>
      <c r="G90" s="452">
        <f t="shared" si="4"/>
        <v>180</v>
      </c>
      <c r="H90" s="452"/>
      <c r="I90" s="452"/>
      <c r="J90" s="172">
        <v>180</v>
      </c>
    </row>
    <row r="91" spans="1:10" s="27" customFormat="1" ht="12.75" customHeight="1">
      <c r="A91" s="36">
        <v>292</v>
      </c>
      <c r="B91" s="37" t="s">
        <v>937</v>
      </c>
      <c r="C91" s="21" t="s">
        <v>380</v>
      </c>
      <c r="D91" s="247">
        <v>100</v>
      </c>
      <c r="E91" s="22">
        <v>2.2</v>
      </c>
      <c r="F91" s="81">
        <f t="shared" si="5"/>
        <v>220.00000000000003</v>
      </c>
      <c r="G91" s="452">
        <f t="shared" si="4"/>
        <v>220.00000000000003</v>
      </c>
      <c r="H91" s="452"/>
      <c r="I91" s="452"/>
      <c r="J91" s="172">
        <v>220</v>
      </c>
    </row>
    <row r="92" spans="1:10" s="27" customFormat="1" ht="12.75" customHeight="1">
      <c r="A92" s="36">
        <v>292</v>
      </c>
      <c r="B92" s="37" t="s">
        <v>960</v>
      </c>
      <c r="C92" s="21" t="s">
        <v>994</v>
      </c>
      <c r="D92" s="247">
        <v>100</v>
      </c>
      <c r="E92" s="22">
        <v>15</v>
      </c>
      <c r="F92" s="81">
        <f t="shared" si="5"/>
        <v>1500</v>
      </c>
      <c r="G92" s="452">
        <f t="shared" si="4"/>
        <v>1500</v>
      </c>
      <c r="H92" s="452"/>
      <c r="I92" s="452"/>
      <c r="J92" s="172">
        <v>1500</v>
      </c>
    </row>
    <row r="93" spans="1:10" s="27" customFormat="1" ht="12.75" customHeight="1">
      <c r="A93" s="36">
        <v>292</v>
      </c>
      <c r="B93" s="37" t="s">
        <v>960</v>
      </c>
      <c r="C93" s="21" t="s">
        <v>997</v>
      </c>
      <c r="D93" s="247">
        <v>600</v>
      </c>
      <c r="E93" s="22">
        <v>1.5</v>
      </c>
      <c r="F93" s="81">
        <f t="shared" si="5"/>
        <v>900</v>
      </c>
      <c r="G93" s="452">
        <f t="shared" si="4"/>
        <v>900</v>
      </c>
      <c r="H93" s="452"/>
      <c r="I93" s="452"/>
      <c r="J93" s="172">
        <v>900</v>
      </c>
    </row>
    <row r="94" spans="1:10" s="27" customFormat="1" ht="12.75" customHeight="1">
      <c r="A94" s="36">
        <v>292</v>
      </c>
      <c r="B94" s="37" t="s">
        <v>960</v>
      </c>
      <c r="C94" s="21" t="s">
        <v>998</v>
      </c>
      <c r="D94" s="247">
        <v>600</v>
      </c>
      <c r="E94" s="22">
        <v>1.5</v>
      </c>
      <c r="F94" s="81">
        <f t="shared" si="5"/>
        <v>900</v>
      </c>
      <c r="G94" s="452">
        <f t="shared" si="4"/>
        <v>900</v>
      </c>
      <c r="H94" s="452"/>
      <c r="I94" s="452"/>
      <c r="J94" s="172">
        <v>900</v>
      </c>
    </row>
    <row r="95" spans="1:10" s="27" customFormat="1" ht="12.75" customHeight="1">
      <c r="A95" s="36">
        <v>292</v>
      </c>
      <c r="B95" s="37" t="s">
        <v>937</v>
      </c>
      <c r="C95" s="21" t="s">
        <v>999</v>
      </c>
      <c r="D95" s="247">
        <v>372</v>
      </c>
      <c r="E95" s="22">
        <v>4</v>
      </c>
      <c r="F95" s="81">
        <f t="shared" si="5"/>
        <v>1488</v>
      </c>
      <c r="G95" s="452">
        <f t="shared" si="4"/>
        <v>1488</v>
      </c>
      <c r="H95" s="452"/>
      <c r="I95" s="452"/>
      <c r="J95" s="172">
        <v>1488</v>
      </c>
    </row>
    <row r="96" spans="1:10" s="27" customFormat="1" ht="12.75" customHeight="1">
      <c r="A96" s="36">
        <v>292</v>
      </c>
      <c r="B96" s="37" t="s">
        <v>937</v>
      </c>
      <c r="C96" s="21" t="s">
        <v>381</v>
      </c>
      <c r="D96" s="247">
        <v>22</v>
      </c>
      <c r="E96" s="22">
        <v>10</v>
      </c>
      <c r="F96" s="81">
        <f t="shared" si="5"/>
        <v>220</v>
      </c>
      <c r="G96" s="452">
        <f t="shared" si="4"/>
        <v>220</v>
      </c>
      <c r="H96" s="452"/>
      <c r="I96" s="452"/>
      <c r="J96" s="172">
        <v>220</v>
      </c>
    </row>
    <row r="97" spans="1:10" s="27" customFormat="1" ht="12.75" customHeight="1">
      <c r="A97" s="36">
        <v>292</v>
      </c>
      <c r="B97" s="37" t="s">
        <v>937</v>
      </c>
      <c r="C97" s="21" t="s">
        <v>1002</v>
      </c>
      <c r="D97" s="247">
        <v>22</v>
      </c>
      <c r="E97" s="22">
        <v>7</v>
      </c>
      <c r="F97" s="81">
        <f t="shared" si="5"/>
        <v>154</v>
      </c>
      <c r="G97" s="452">
        <f t="shared" si="4"/>
        <v>154</v>
      </c>
      <c r="H97" s="452"/>
      <c r="I97" s="452"/>
      <c r="J97" s="172">
        <v>154</v>
      </c>
    </row>
    <row r="98" spans="1:10" s="27" customFormat="1" ht="12.75" customHeight="1">
      <c r="A98" s="36">
        <v>292</v>
      </c>
      <c r="B98" s="37" t="s">
        <v>937</v>
      </c>
      <c r="C98" s="21" t="s">
        <v>382</v>
      </c>
      <c r="D98" s="247">
        <v>10</v>
      </c>
      <c r="E98" s="22">
        <v>4.2</v>
      </c>
      <c r="F98" s="81">
        <f t="shared" si="5"/>
        <v>42</v>
      </c>
      <c r="G98" s="452">
        <f t="shared" si="4"/>
        <v>42</v>
      </c>
      <c r="H98" s="452"/>
      <c r="I98" s="452"/>
      <c r="J98" s="172">
        <v>42</v>
      </c>
    </row>
    <row r="99" spans="1:10" s="27" customFormat="1" ht="12.75" customHeight="1">
      <c r="A99" s="36">
        <v>292</v>
      </c>
      <c r="B99" s="37" t="s">
        <v>285</v>
      </c>
      <c r="C99" s="21" t="s">
        <v>383</v>
      </c>
      <c r="D99" s="247">
        <v>400</v>
      </c>
      <c r="E99" s="22">
        <v>10</v>
      </c>
      <c r="F99" s="81">
        <f t="shared" si="5"/>
        <v>4000</v>
      </c>
      <c r="G99" s="452">
        <f t="shared" si="4"/>
        <v>4000</v>
      </c>
      <c r="H99" s="452"/>
      <c r="I99" s="452"/>
      <c r="J99" s="172">
        <v>4000</v>
      </c>
    </row>
    <row r="100" spans="1:10" s="27" customFormat="1" ht="12.75" customHeight="1">
      <c r="A100" s="36">
        <v>292</v>
      </c>
      <c r="B100" s="37" t="s">
        <v>937</v>
      </c>
      <c r="C100" s="21" t="s">
        <v>384</v>
      </c>
      <c r="D100" s="247">
        <v>50</v>
      </c>
      <c r="E100" s="22">
        <v>1</v>
      </c>
      <c r="F100" s="81">
        <f>D100*E100</f>
        <v>50</v>
      </c>
      <c r="G100" s="452">
        <f t="shared" si="4"/>
        <v>50</v>
      </c>
      <c r="H100" s="452"/>
      <c r="I100" s="452"/>
      <c r="J100" s="172">
        <v>50</v>
      </c>
    </row>
    <row r="101" spans="1:10" s="27" customFormat="1" ht="12.75" customHeight="1">
      <c r="A101" s="36">
        <v>292</v>
      </c>
      <c r="B101" s="37" t="s">
        <v>937</v>
      </c>
      <c r="C101" s="21" t="s">
        <v>385</v>
      </c>
      <c r="D101" s="247">
        <v>50</v>
      </c>
      <c r="E101" s="22">
        <v>1</v>
      </c>
      <c r="F101" s="81">
        <f>D101*E101</f>
        <v>50</v>
      </c>
      <c r="G101" s="452">
        <f t="shared" si="4"/>
        <v>50</v>
      </c>
      <c r="H101" s="452"/>
      <c r="I101" s="452"/>
      <c r="J101" s="172">
        <v>50</v>
      </c>
    </row>
    <row r="102" spans="1:10" s="27" customFormat="1" ht="12.75" customHeight="1">
      <c r="A102" s="36">
        <v>292</v>
      </c>
      <c r="B102" s="37" t="s">
        <v>937</v>
      </c>
      <c r="C102" s="21" t="s">
        <v>1004</v>
      </c>
      <c r="D102" s="247">
        <v>1000</v>
      </c>
      <c r="E102" s="22">
        <v>2</v>
      </c>
      <c r="F102" s="81">
        <f t="shared" si="5"/>
        <v>2000</v>
      </c>
      <c r="G102" s="452">
        <f t="shared" si="4"/>
        <v>2000</v>
      </c>
      <c r="H102" s="452"/>
      <c r="I102" s="452"/>
      <c r="J102" s="172">
        <v>2000</v>
      </c>
    </row>
    <row r="103" spans="1:10" s="27" customFormat="1" ht="19.5" customHeight="1">
      <c r="A103" s="36">
        <v>292</v>
      </c>
      <c r="B103" s="37" t="s">
        <v>937</v>
      </c>
      <c r="C103" s="21" t="s">
        <v>1006</v>
      </c>
      <c r="D103" s="247">
        <v>186</v>
      </c>
      <c r="E103" s="22">
        <v>3.5</v>
      </c>
      <c r="F103" s="81">
        <f t="shared" si="5"/>
        <v>651</v>
      </c>
      <c r="G103" s="452">
        <f t="shared" si="4"/>
        <v>651</v>
      </c>
      <c r="H103" s="452"/>
      <c r="I103" s="452"/>
      <c r="J103" s="172">
        <v>651</v>
      </c>
    </row>
    <row r="104" spans="1:10" s="27" customFormat="1" ht="19.5" customHeight="1">
      <c r="A104" s="36">
        <v>292</v>
      </c>
      <c r="B104" s="37" t="s">
        <v>937</v>
      </c>
      <c r="C104" s="21" t="s">
        <v>1007</v>
      </c>
      <c r="D104" s="247">
        <v>186</v>
      </c>
      <c r="E104" s="22">
        <v>3.5</v>
      </c>
      <c r="F104" s="81">
        <f t="shared" si="5"/>
        <v>651</v>
      </c>
      <c r="G104" s="452">
        <f t="shared" si="4"/>
        <v>651</v>
      </c>
      <c r="H104" s="452"/>
      <c r="I104" s="452"/>
      <c r="J104" s="172">
        <v>651</v>
      </c>
    </row>
    <row r="105" spans="1:10" s="27" customFormat="1" ht="12.75" customHeight="1">
      <c r="A105" s="36">
        <v>292</v>
      </c>
      <c r="B105" s="37" t="s">
        <v>937</v>
      </c>
      <c r="C105" s="21" t="s">
        <v>386</v>
      </c>
      <c r="D105" s="247">
        <v>15</v>
      </c>
      <c r="E105" s="22">
        <v>20</v>
      </c>
      <c r="F105" s="81">
        <f t="shared" si="5"/>
        <v>300</v>
      </c>
      <c r="G105" s="452">
        <f t="shared" si="4"/>
        <v>300</v>
      </c>
      <c r="H105" s="452"/>
      <c r="I105" s="452"/>
      <c r="J105" s="172">
        <v>300</v>
      </c>
    </row>
    <row r="106" spans="1:10" s="27" customFormat="1" ht="12.75" customHeight="1">
      <c r="A106" s="36">
        <v>292</v>
      </c>
      <c r="B106" s="37" t="s">
        <v>937</v>
      </c>
      <c r="C106" s="21" t="s">
        <v>387</v>
      </c>
      <c r="D106" s="247">
        <v>33</v>
      </c>
      <c r="E106" s="22">
        <v>150</v>
      </c>
      <c r="F106" s="81">
        <f t="shared" si="5"/>
        <v>4950</v>
      </c>
      <c r="G106" s="452">
        <f t="shared" si="4"/>
        <v>4950</v>
      </c>
      <c r="H106" s="452"/>
      <c r="I106" s="452"/>
      <c r="J106" s="172">
        <v>4950</v>
      </c>
    </row>
    <row r="107" spans="1:10" s="27" customFormat="1" ht="12.75" customHeight="1">
      <c r="A107" s="36">
        <v>292</v>
      </c>
      <c r="B107" s="37" t="s">
        <v>937</v>
      </c>
      <c r="C107" s="21" t="s">
        <v>388</v>
      </c>
      <c r="D107" s="247">
        <v>35</v>
      </c>
      <c r="E107" s="22">
        <v>1</v>
      </c>
      <c r="F107" s="81">
        <f t="shared" si="5"/>
        <v>35</v>
      </c>
      <c r="G107" s="452">
        <f t="shared" si="4"/>
        <v>35</v>
      </c>
      <c r="H107" s="452"/>
      <c r="I107" s="452"/>
      <c r="J107" s="172">
        <v>35</v>
      </c>
    </row>
    <row r="108" spans="1:10" s="27" customFormat="1" ht="12.75" customHeight="1">
      <c r="A108" s="36">
        <v>292</v>
      </c>
      <c r="B108" s="37" t="s">
        <v>937</v>
      </c>
      <c r="C108" s="21" t="s">
        <v>389</v>
      </c>
      <c r="D108" s="247">
        <v>35</v>
      </c>
      <c r="E108" s="22">
        <v>1.2</v>
      </c>
      <c r="F108" s="81">
        <f t="shared" si="5"/>
        <v>42</v>
      </c>
      <c r="G108" s="452">
        <f t="shared" si="4"/>
        <v>42</v>
      </c>
      <c r="H108" s="452"/>
      <c r="I108" s="452"/>
      <c r="J108" s="172">
        <v>42</v>
      </c>
    </row>
    <row r="109" spans="1:10" s="27" customFormat="1" ht="24.75" customHeight="1">
      <c r="A109" s="36">
        <v>292</v>
      </c>
      <c r="B109" s="37" t="s">
        <v>937</v>
      </c>
      <c r="C109" s="21" t="s">
        <v>1008</v>
      </c>
      <c r="D109" s="247">
        <v>186</v>
      </c>
      <c r="E109" s="22">
        <v>3.5</v>
      </c>
      <c r="F109" s="81">
        <f t="shared" si="5"/>
        <v>651</v>
      </c>
      <c r="G109" s="452">
        <f t="shared" si="4"/>
        <v>651</v>
      </c>
      <c r="H109" s="452"/>
      <c r="I109" s="452"/>
      <c r="J109" s="172">
        <v>651</v>
      </c>
    </row>
    <row r="110" spans="1:10" s="27" customFormat="1" ht="27" customHeight="1">
      <c r="A110" s="36">
        <v>292</v>
      </c>
      <c r="B110" s="37" t="s">
        <v>937</v>
      </c>
      <c r="C110" s="21" t="s">
        <v>1009</v>
      </c>
      <c r="D110" s="247">
        <v>186</v>
      </c>
      <c r="E110" s="22">
        <v>3.5</v>
      </c>
      <c r="F110" s="81">
        <f t="shared" si="5"/>
        <v>651</v>
      </c>
      <c r="G110" s="452">
        <f t="shared" si="4"/>
        <v>651</v>
      </c>
      <c r="H110" s="452"/>
      <c r="I110" s="452"/>
      <c r="J110" s="172">
        <v>651</v>
      </c>
    </row>
    <row r="111" spans="1:10" s="27" customFormat="1" ht="13.5" customHeight="1">
      <c r="A111" s="36">
        <v>292</v>
      </c>
      <c r="B111" s="37" t="s">
        <v>937</v>
      </c>
      <c r="C111" s="21" t="s">
        <v>390</v>
      </c>
      <c r="D111" s="247">
        <v>22</v>
      </c>
      <c r="E111" s="22">
        <v>25</v>
      </c>
      <c r="F111" s="81">
        <f t="shared" si="5"/>
        <v>550</v>
      </c>
      <c r="G111" s="452">
        <f t="shared" si="4"/>
        <v>550</v>
      </c>
      <c r="H111" s="452"/>
      <c r="I111" s="452"/>
      <c r="J111" s="172">
        <v>550</v>
      </c>
    </row>
    <row r="112" spans="1:10" s="27" customFormat="1" ht="12.75" customHeight="1">
      <c r="A112" s="36">
        <v>292</v>
      </c>
      <c r="B112" s="37" t="s">
        <v>937</v>
      </c>
      <c r="C112" s="21" t="s">
        <v>391</v>
      </c>
      <c r="D112" s="247">
        <v>20</v>
      </c>
      <c r="E112" s="22">
        <v>28</v>
      </c>
      <c r="F112" s="81">
        <f t="shared" si="5"/>
        <v>560</v>
      </c>
      <c r="G112" s="452">
        <f t="shared" si="4"/>
        <v>560</v>
      </c>
      <c r="H112" s="452"/>
      <c r="I112" s="452"/>
      <c r="J112" s="172">
        <v>560</v>
      </c>
    </row>
    <row r="113" spans="1:10" s="27" customFormat="1" ht="12" customHeight="1">
      <c r="A113" s="36">
        <v>292</v>
      </c>
      <c r="B113" s="37" t="s">
        <v>937</v>
      </c>
      <c r="C113" s="21" t="s">
        <v>392</v>
      </c>
      <c r="D113" s="247">
        <v>25</v>
      </c>
      <c r="E113" s="22">
        <v>18</v>
      </c>
      <c r="F113" s="81">
        <f t="shared" si="5"/>
        <v>450</v>
      </c>
      <c r="G113" s="452">
        <f t="shared" si="4"/>
        <v>450</v>
      </c>
      <c r="H113" s="452"/>
      <c r="I113" s="452"/>
      <c r="J113" s="172">
        <v>450</v>
      </c>
    </row>
    <row r="114" spans="1:10" s="27" customFormat="1" ht="12" customHeight="1">
      <c r="A114" s="36">
        <v>293</v>
      </c>
      <c r="B114" s="24" t="s">
        <v>937</v>
      </c>
      <c r="C114" s="21" t="s">
        <v>393</v>
      </c>
      <c r="D114" s="247">
        <v>20</v>
      </c>
      <c r="E114" s="22">
        <v>5</v>
      </c>
      <c r="F114" s="81">
        <f>D114*E114</f>
        <v>100</v>
      </c>
      <c r="G114" s="452">
        <f t="shared" si="4"/>
        <v>100</v>
      </c>
      <c r="H114" s="452"/>
      <c r="I114" s="452"/>
      <c r="J114" s="172">
        <v>100</v>
      </c>
    </row>
    <row r="115" spans="1:10" s="44" customFormat="1" ht="14.25" customHeight="1">
      <c r="A115" s="33" t="s">
        <v>958</v>
      </c>
      <c r="B115" s="34"/>
      <c r="C115" s="62"/>
      <c r="D115" s="439"/>
      <c r="E115" s="453"/>
      <c r="F115" s="68">
        <f>SUM(F74:F114)</f>
        <v>31907</v>
      </c>
      <c r="G115" s="473"/>
      <c r="H115" s="473"/>
      <c r="I115" s="473"/>
      <c r="J115" s="173">
        <v>31907</v>
      </c>
    </row>
    <row r="116" spans="1:10" s="44" customFormat="1" ht="14.25" customHeight="1">
      <c r="A116" s="238">
        <v>293</v>
      </c>
      <c r="B116" s="239" t="s">
        <v>937</v>
      </c>
      <c r="C116" s="685" t="s">
        <v>394</v>
      </c>
      <c r="D116" s="440">
        <v>30</v>
      </c>
      <c r="E116" s="240">
        <v>3</v>
      </c>
      <c r="F116" s="81">
        <f aca="true" t="shared" si="6" ref="F116:F121">+E116*D116</f>
        <v>90</v>
      </c>
      <c r="G116" s="452">
        <f t="shared" si="4"/>
        <v>90</v>
      </c>
      <c r="H116" s="452"/>
      <c r="I116" s="452"/>
      <c r="J116" s="172">
        <v>90</v>
      </c>
    </row>
    <row r="117" spans="1:10" s="44" customFormat="1" ht="14.25" customHeight="1">
      <c r="A117" s="238">
        <v>293</v>
      </c>
      <c r="B117" s="239" t="s">
        <v>937</v>
      </c>
      <c r="C117" s="685" t="s">
        <v>395</v>
      </c>
      <c r="D117" s="440">
        <v>15</v>
      </c>
      <c r="E117" s="240">
        <v>4.5</v>
      </c>
      <c r="F117" s="81">
        <f t="shared" si="6"/>
        <v>67.5</v>
      </c>
      <c r="G117" s="452">
        <f t="shared" si="4"/>
        <v>67.5</v>
      </c>
      <c r="H117" s="452"/>
      <c r="I117" s="452"/>
      <c r="J117" s="172">
        <v>67.5</v>
      </c>
    </row>
    <row r="118" spans="1:10" s="44" customFormat="1" ht="14.25" customHeight="1">
      <c r="A118" s="238">
        <v>293</v>
      </c>
      <c r="B118" s="239" t="s">
        <v>937</v>
      </c>
      <c r="C118" s="685" t="s">
        <v>396</v>
      </c>
      <c r="D118" s="440">
        <v>18</v>
      </c>
      <c r="E118" s="240">
        <v>6</v>
      </c>
      <c r="F118" s="81">
        <f t="shared" si="6"/>
        <v>108</v>
      </c>
      <c r="G118" s="452">
        <f t="shared" si="4"/>
        <v>108</v>
      </c>
      <c r="H118" s="452"/>
      <c r="I118" s="452"/>
      <c r="J118" s="172">
        <v>108</v>
      </c>
    </row>
    <row r="119" spans="1:10" s="44" customFormat="1" ht="14.25" customHeight="1">
      <c r="A119" s="238">
        <v>293</v>
      </c>
      <c r="B119" s="239" t="s">
        <v>937</v>
      </c>
      <c r="C119" s="685" t="s">
        <v>397</v>
      </c>
      <c r="D119" s="440">
        <v>50</v>
      </c>
      <c r="E119" s="240">
        <v>10</v>
      </c>
      <c r="F119" s="81">
        <f t="shared" si="6"/>
        <v>500</v>
      </c>
      <c r="G119" s="452">
        <f t="shared" si="4"/>
        <v>500</v>
      </c>
      <c r="H119" s="452"/>
      <c r="I119" s="452"/>
      <c r="J119" s="172">
        <v>500</v>
      </c>
    </row>
    <row r="120" spans="1:10" s="44" customFormat="1" ht="14.25" customHeight="1">
      <c r="A120" s="238">
        <v>293</v>
      </c>
      <c r="B120" s="239" t="s">
        <v>937</v>
      </c>
      <c r="C120" s="685" t="s">
        <v>398</v>
      </c>
      <c r="D120" s="440">
        <v>60</v>
      </c>
      <c r="E120" s="240">
        <v>3</v>
      </c>
      <c r="F120" s="81">
        <f t="shared" si="6"/>
        <v>180</v>
      </c>
      <c r="G120" s="452">
        <f t="shared" si="4"/>
        <v>180</v>
      </c>
      <c r="H120" s="452"/>
      <c r="I120" s="452"/>
      <c r="J120" s="172">
        <v>180</v>
      </c>
    </row>
    <row r="121" spans="1:10" s="44" customFormat="1" ht="14.25" customHeight="1">
      <c r="A121" s="238">
        <v>293</v>
      </c>
      <c r="B121" s="239" t="s">
        <v>937</v>
      </c>
      <c r="C121" s="685" t="s">
        <v>399</v>
      </c>
      <c r="D121" s="440">
        <v>18</v>
      </c>
      <c r="E121" s="240">
        <v>3.5</v>
      </c>
      <c r="F121" s="81">
        <f t="shared" si="6"/>
        <v>63</v>
      </c>
      <c r="G121" s="452">
        <f t="shared" si="4"/>
        <v>63</v>
      </c>
      <c r="H121" s="452"/>
      <c r="I121" s="452"/>
      <c r="J121" s="172">
        <v>63</v>
      </c>
    </row>
    <row r="122" spans="1:10" s="44" customFormat="1" ht="14.25" customHeight="1">
      <c r="A122" s="33" t="s">
        <v>203</v>
      </c>
      <c r="B122" s="34"/>
      <c r="C122" s="62"/>
      <c r="D122" s="439"/>
      <c r="E122" s="453"/>
      <c r="F122" s="68">
        <f>SUM(F116:F121)</f>
        <v>1008.5</v>
      </c>
      <c r="G122" s="473"/>
      <c r="H122" s="473"/>
      <c r="I122" s="473"/>
      <c r="J122" s="173">
        <v>1008.5</v>
      </c>
    </row>
    <row r="123" spans="1:10" s="44" customFormat="1" ht="14.25" customHeight="1">
      <c r="A123" s="238">
        <v>294</v>
      </c>
      <c r="B123" s="239" t="s">
        <v>937</v>
      </c>
      <c r="C123" s="685" t="s">
        <v>400</v>
      </c>
      <c r="D123" s="440">
        <v>15</v>
      </c>
      <c r="E123" s="240">
        <v>6</v>
      </c>
      <c r="F123" s="81">
        <f>+E123*D123</f>
        <v>90</v>
      </c>
      <c r="G123" s="452">
        <f t="shared" si="4"/>
        <v>90</v>
      </c>
      <c r="H123" s="452"/>
      <c r="I123" s="452"/>
      <c r="J123" s="172">
        <v>90</v>
      </c>
    </row>
    <row r="124" spans="1:10" s="44" customFormat="1" ht="14.25" customHeight="1">
      <c r="A124" s="238">
        <v>294</v>
      </c>
      <c r="B124" s="239" t="s">
        <v>937</v>
      </c>
      <c r="C124" s="685" t="s">
        <v>401</v>
      </c>
      <c r="D124" s="440">
        <v>15</v>
      </c>
      <c r="E124" s="240">
        <v>3</v>
      </c>
      <c r="F124" s="81">
        <f>+E124*D124</f>
        <v>45</v>
      </c>
      <c r="G124" s="452">
        <f t="shared" si="4"/>
        <v>45</v>
      </c>
      <c r="H124" s="452"/>
      <c r="I124" s="452"/>
      <c r="J124" s="172">
        <v>45</v>
      </c>
    </row>
    <row r="125" spans="1:10" s="44" customFormat="1" ht="14.25" customHeight="1">
      <c r="A125" s="238">
        <v>294</v>
      </c>
      <c r="B125" s="239" t="s">
        <v>937</v>
      </c>
      <c r="C125" s="646" t="s">
        <v>402</v>
      </c>
      <c r="D125" s="440">
        <v>20</v>
      </c>
      <c r="E125" s="240">
        <v>3.5</v>
      </c>
      <c r="F125" s="81">
        <f>+E125*D125</f>
        <v>70</v>
      </c>
      <c r="G125" s="452">
        <f t="shared" si="4"/>
        <v>70</v>
      </c>
      <c r="H125" s="452"/>
      <c r="I125" s="452"/>
      <c r="J125" s="172">
        <v>70</v>
      </c>
    </row>
    <row r="126" spans="1:10" s="44" customFormat="1" ht="14.25" customHeight="1">
      <c r="A126" s="33" t="s">
        <v>403</v>
      </c>
      <c r="B126" s="34"/>
      <c r="C126" s="62"/>
      <c r="D126" s="439"/>
      <c r="E126" s="453"/>
      <c r="F126" s="68">
        <f>SUM(F123:F125)</f>
        <v>205</v>
      </c>
      <c r="G126" s="473"/>
      <c r="H126" s="473"/>
      <c r="I126" s="473"/>
      <c r="J126" s="173">
        <v>205</v>
      </c>
    </row>
    <row r="127" spans="1:10" s="44" customFormat="1" ht="14.25" customHeight="1">
      <c r="A127" s="238">
        <v>295</v>
      </c>
      <c r="B127" s="239" t="s">
        <v>937</v>
      </c>
      <c r="C127" s="646" t="s">
        <v>404</v>
      </c>
      <c r="D127" s="440">
        <v>1000</v>
      </c>
      <c r="E127" s="240">
        <v>1</v>
      </c>
      <c r="F127" s="81">
        <f aca="true" t="shared" si="7" ref="F127:F132">+E127*D127</f>
        <v>1000</v>
      </c>
      <c r="G127" s="452">
        <f t="shared" si="4"/>
        <v>1000</v>
      </c>
      <c r="H127" s="452"/>
      <c r="I127" s="452"/>
      <c r="J127" s="172">
        <v>1000</v>
      </c>
    </row>
    <row r="128" spans="1:10" s="44" customFormat="1" ht="14.25" customHeight="1">
      <c r="A128" s="238">
        <v>295</v>
      </c>
      <c r="B128" s="239" t="s">
        <v>937</v>
      </c>
      <c r="C128" s="646" t="s">
        <v>405</v>
      </c>
      <c r="D128" s="440">
        <v>1000</v>
      </c>
      <c r="E128" s="240">
        <v>0.5</v>
      </c>
      <c r="F128" s="81">
        <f t="shared" si="7"/>
        <v>500</v>
      </c>
      <c r="G128" s="452">
        <f t="shared" si="4"/>
        <v>500</v>
      </c>
      <c r="H128" s="452"/>
      <c r="I128" s="452"/>
      <c r="J128" s="172">
        <v>500</v>
      </c>
    </row>
    <row r="129" spans="1:10" s="44" customFormat="1" ht="14.25" customHeight="1">
      <c r="A129" s="238">
        <v>295</v>
      </c>
      <c r="B129" s="239" t="s">
        <v>937</v>
      </c>
      <c r="C129" s="646" t="s">
        <v>406</v>
      </c>
      <c r="D129" s="440">
        <v>3</v>
      </c>
      <c r="E129" s="240">
        <v>0.8</v>
      </c>
      <c r="F129" s="81">
        <f t="shared" si="7"/>
        <v>2.4000000000000004</v>
      </c>
      <c r="G129" s="452">
        <f t="shared" si="4"/>
        <v>2.4000000000000004</v>
      </c>
      <c r="H129" s="452"/>
      <c r="I129" s="452"/>
      <c r="J129" s="172">
        <v>2.4</v>
      </c>
    </row>
    <row r="130" spans="1:10" s="44" customFormat="1" ht="14.25" customHeight="1">
      <c r="A130" s="238">
        <v>295</v>
      </c>
      <c r="B130" s="239" t="s">
        <v>937</v>
      </c>
      <c r="C130" s="646" t="s">
        <v>407</v>
      </c>
      <c r="D130" s="440">
        <v>30</v>
      </c>
      <c r="E130" s="240">
        <v>512</v>
      </c>
      <c r="F130" s="81">
        <f t="shared" si="7"/>
        <v>15360</v>
      </c>
      <c r="G130" s="452">
        <f t="shared" si="4"/>
        <v>15360</v>
      </c>
      <c r="H130" s="452"/>
      <c r="I130" s="452"/>
      <c r="J130" s="172">
        <v>15360</v>
      </c>
    </row>
    <row r="131" spans="1:10" s="44" customFormat="1" ht="14.25" customHeight="1">
      <c r="A131" s="238">
        <v>295</v>
      </c>
      <c r="B131" s="239" t="s">
        <v>937</v>
      </c>
      <c r="C131" s="646" t="s">
        <v>408</v>
      </c>
      <c r="D131" s="440">
        <v>15</v>
      </c>
      <c r="E131" s="240">
        <v>1850</v>
      </c>
      <c r="F131" s="81">
        <f t="shared" si="7"/>
        <v>27750</v>
      </c>
      <c r="G131" s="452">
        <f t="shared" si="4"/>
        <v>27750</v>
      </c>
      <c r="H131" s="452"/>
      <c r="I131" s="452"/>
      <c r="J131" s="172">
        <v>27750</v>
      </c>
    </row>
    <row r="132" spans="1:10" s="44" customFormat="1" ht="14.25" customHeight="1">
      <c r="A132" s="238">
        <v>295</v>
      </c>
      <c r="B132" s="239" t="s">
        <v>937</v>
      </c>
      <c r="C132" s="646" t="s">
        <v>409</v>
      </c>
      <c r="D132" s="440">
        <v>5</v>
      </c>
      <c r="E132" s="240">
        <v>30</v>
      </c>
      <c r="F132" s="81">
        <f t="shared" si="7"/>
        <v>150</v>
      </c>
      <c r="G132" s="452">
        <f t="shared" si="4"/>
        <v>150</v>
      </c>
      <c r="H132" s="452"/>
      <c r="I132" s="452"/>
      <c r="J132" s="172">
        <v>150</v>
      </c>
    </row>
    <row r="133" spans="1:10" s="44" customFormat="1" ht="14.25" customHeight="1">
      <c r="A133" s="33" t="s">
        <v>410</v>
      </c>
      <c r="B133" s="34"/>
      <c r="C133" s="62"/>
      <c r="D133" s="439"/>
      <c r="E133" s="453"/>
      <c r="F133" s="68">
        <f>SUM(F127:F132)</f>
        <v>44762.4</v>
      </c>
      <c r="G133" s="473"/>
      <c r="H133" s="473"/>
      <c r="I133" s="473"/>
      <c r="J133" s="173">
        <v>44762.4</v>
      </c>
    </row>
    <row r="134" spans="1:11" s="45" customFormat="1" ht="22.5" customHeight="1">
      <c r="A134" s="238">
        <v>296</v>
      </c>
      <c r="B134" s="37" t="s">
        <v>937</v>
      </c>
      <c r="C134" s="21" t="s">
        <v>411</v>
      </c>
      <c r="D134" s="247">
        <v>32</v>
      </c>
      <c r="E134" s="242">
        <v>300</v>
      </c>
      <c r="F134" s="81">
        <f>D134*E134</f>
        <v>9600</v>
      </c>
      <c r="G134" s="452">
        <f t="shared" si="4"/>
        <v>9600</v>
      </c>
      <c r="H134" s="452"/>
      <c r="I134" s="452"/>
      <c r="J134" s="172">
        <v>9600</v>
      </c>
      <c r="K134" s="132"/>
    </row>
    <row r="135" spans="1:11" s="45" customFormat="1" ht="14.25" customHeight="1">
      <c r="A135" s="238">
        <v>296</v>
      </c>
      <c r="B135" s="37" t="s">
        <v>937</v>
      </c>
      <c r="C135" s="21" t="s">
        <v>412</v>
      </c>
      <c r="D135" s="247">
        <v>5</v>
      </c>
      <c r="E135" s="242">
        <v>15</v>
      </c>
      <c r="F135" s="81">
        <f>D135*E135</f>
        <v>75</v>
      </c>
      <c r="G135" s="452">
        <f t="shared" si="4"/>
        <v>75</v>
      </c>
      <c r="H135" s="452"/>
      <c r="I135" s="452"/>
      <c r="J135" s="172">
        <v>75</v>
      </c>
      <c r="K135" s="132"/>
    </row>
    <row r="136" spans="1:10" s="44" customFormat="1" ht="13.5" customHeight="1" thickBot="1">
      <c r="A136" s="46" t="s">
        <v>959</v>
      </c>
      <c r="B136" s="47"/>
      <c r="C136" s="141"/>
      <c r="D136" s="142"/>
      <c r="E136" s="460"/>
      <c r="F136" s="71">
        <f>SUM(F134:F135)</f>
        <v>9675</v>
      </c>
      <c r="G136" s="564"/>
      <c r="H136" s="564"/>
      <c r="I136" s="564"/>
      <c r="J136" s="174">
        <v>9675</v>
      </c>
    </row>
    <row r="137" spans="1:10" s="44" customFormat="1" ht="19.5" customHeight="1" thickBot="1">
      <c r="A137" s="48"/>
      <c r="B137" s="48"/>
      <c r="C137" s="433"/>
      <c r="D137" s="682"/>
      <c r="E137" s="190"/>
      <c r="F137" s="262"/>
      <c r="G137" s="683"/>
      <c r="H137" s="683"/>
      <c r="I137" s="683"/>
      <c r="J137" s="262"/>
    </row>
    <row r="138" spans="1:11" s="371" customFormat="1" ht="24.75" customHeight="1" thickBot="1">
      <c r="A138" s="1272" t="s">
        <v>136</v>
      </c>
      <c r="B138" s="1273"/>
      <c r="C138" s="1273"/>
      <c r="D138" s="1273"/>
      <c r="E138" s="1273"/>
      <c r="F138" s="159">
        <f>SUM(F136,F133,F126,F122,F115,F73,F59,F57,F55,F53,F50,F43,F31,F27,F22,F20,F18)</f>
        <v>178371.9</v>
      </c>
      <c r="G138" s="159">
        <f>SUM(G13:G136)</f>
        <v>178371.9</v>
      </c>
      <c r="H138" s="159">
        <f>SUM(H13:H136)</f>
        <v>0</v>
      </c>
      <c r="I138" s="159">
        <f>SUM(I13:I136)</f>
        <v>0</v>
      </c>
      <c r="J138" s="159">
        <f>SUM(J136,J133,J126,J122,J115,J73,J59,J57,J55,J53,J50,J43,J31,J27,J22,J20,J18)</f>
        <v>178371.9</v>
      </c>
      <c r="K138" s="367"/>
    </row>
    <row r="139" spans="1:11" s="15" customFormat="1" ht="19.5" customHeight="1" thickBot="1">
      <c r="A139" s="93"/>
      <c r="B139" s="93"/>
      <c r="C139" s="93"/>
      <c r="D139" s="93"/>
      <c r="E139" s="93"/>
      <c r="F139" s="106"/>
      <c r="G139" s="346"/>
      <c r="H139" s="346"/>
      <c r="I139" s="354"/>
      <c r="J139" s="354"/>
      <c r="K139" s="13"/>
    </row>
    <row r="140" spans="1:11" s="96" customFormat="1" ht="34.5" customHeight="1" thickBot="1">
      <c r="A140" s="430" t="s">
        <v>89</v>
      </c>
      <c r="B140" s="93"/>
      <c r="C140" s="93"/>
      <c r="D140" s="93"/>
      <c r="E140" s="93"/>
      <c r="F140" s="94"/>
      <c r="G140" s="346"/>
      <c r="H140" s="346"/>
      <c r="I140" s="354"/>
      <c r="J140" s="354"/>
      <c r="K140" s="133"/>
    </row>
    <row r="141" spans="1:11" s="96" customFormat="1" ht="12.75" customHeight="1">
      <c r="A141" s="249">
        <v>311</v>
      </c>
      <c r="B141" s="250" t="s">
        <v>946</v>
      </c>
      <c r="C141" s="124" t="s">
        <v>127</v>
      </c>
      <c r="D141" s="585">
        <v>12</v>
      </c>
      <c r="E141" s="584">
        <v>10.5</v>
      </c>
      <c r="F141" s="136">
        <f>D141*E141</f>
        <v>126</v>
      </c>
      <c r="G141" s="450">
        <f>F141</f>
        <v>126</v>
      </c>
      <c r="H141" s="450"/>
      <c r="I141" s="450"/>
      <c r="J141" s="171">
        <f>SUM(G141:I141)</f>
        <v>126</v>
      </c>
      <c r="K141" s="133"/>
    </row>
    <row r="142" spans="1:11" s="96" customFormat="1" ht="12.75" customHeight="1" thickBot="1">
      <c r="A142" s="687" t="s">
        <v>128</v>
      </c>
      <c r="B142" s="39"/>
      <c r="C142" s="61"/>
      <c r="D142" s="69"/>
      <c r="E142" s="454"/>
      <c r="F142" s="68">
        <f>SUM(F141:F141)</f>
        <v>126</v>
      </c>
      <c r="G142" s="473">
        <f aca="true" t="shared" si="8" ref="G142:G168">F142</f>
        <v>126</v>
      </c>
      <c r="H142" s="473"/>
      <c r="I142" s="473"/>
      <c r="J142" s="173">
        <f aca="true" t="shared" si="9" ref="J142:J168">SUM(G142:I142)</f>
        <v>126</v>
      </c>
      <c r="K142" s="133"/>
    </row>
    <row r="143" spans="1:11" s="96" customFormat="1" ht="12.75" customHeight="1">
      <c r="A143" s="238">
        <v>312</v>
      </c>
      <c r="B143" s="250" t="s">
        <v>946</v>
      </c>
      <c r="C143" s="119" t="s">
        <v>108</v>
      </c>
      <c r="D143" s="440">
        <v>12</v>
      </c>
      <c r="E143" s="240">
        <v>10.5</v>
      </c>
      <c r="F143" s="81">
        <f aca="true" t="shared" si="10" ref="F143:F165">D143*E143</f>
        <v>126</v>
      </c>
      <c r="G143" s="452">
        <f t="shared" si="8"/>
        <v>126</v>
      </c>
      <c r="H143" s="452"/>
      <c r="I143" s="452"/>
      <c r="J143" s="172">
        <f t="shared" si="9"/>
        <v>126</v>
      </c>
      <c r="K143" s="133"/>
    </row>
    <row r="144" spans="1:11" s="96" customFormat="1" ht="12.75" customHeight="1" thickBot="1">
      <c r="A144" s="33" t="s">
        <v>130</v>
      </c>
      <c r="B144" s="34"/>
      <c r="C144" s="58"/>
      <c r="D144" s="439"/>
      <c r="E144" s="453"/>
      <c r="F144" s="68">
        <f>SUM(F143:F143)</f>
        <v>126</v>
      </c>
      <c r="G144" s="473">
        <f t="shared" si="8"/>
        <v>126</v>
      </c>
      <c r="H144" s="473"/>
      <c r="I144" s="473"/>
      <c r="J144" s="173">
        <f t="shared" si="9"/>
        <v>126</v>
      </c>
      <c r="K144" s="133"/>
    </row>
    <row r="145" spans="1:11" s="96" customFormat="1" ht="12.75" customHeight="1">
      <c r="A145" s="36">
        <v>313</v>
      </c>
      <c r="B145" s="250" t="s">
        <v>946</v>
      </c>
      <c r="C145" s="60" t="s">
        <v>131</v>
      </c>
      <c r="D145" s="243">
        <v>12</v>
      </c>
      <c r="E145" s="635">
        <v>40.83333333</v>
      </c>
      <c r="F145" s="81">
        <f t="shared" si="10"/>
        <v>489.99999996</v>
      </c>
      <c r="G145" s="452">
        <f t="shared" si="8"/>
        <v>489.99999996</v>
      </c>
      <c r="H145" s="452"/>
      <c r="I145" s="452"/>
      <c r="J145" s="172">
        <f t="shared" si="9"/>
        <v>489.99999996</v>
      </c>
      <c r="K145" s="133"/>
    </row>
    <row r="146" spans="1:11" s="96" customFormat="1" ht="12.75" customHeight="1">
      <c r="A146" s="38" t="s">
        <v>132</v>
      </c>
      <c r="B146" s="39"/>
      <c r="C146" s="61"/>
      <c r="D146" s="69"/>
      <c r="E146" s="524"/>
      <c r="F146" s="68">
        <f>SUM(F145:F145)</f>
        <v>489.99999996</v>
      </c>
      <c r="G146" s="473">
        <f t="shared" si="8"/>
        <v>489.99999996</v>
      </c>
      <c r="H146" s="473"/>
      <c r="I146" s="473"/>
      <c r="J146" s="173">
        <f t="shared" si="9"/>
        <v>489.99999996</v>
      </c>
      <c r="K146" s="133"/>
    </row>
    <row r="147" spans="1:11" s="45" customFormat="1" ht="12.75" customHeight="1">
      <c r="A147" s="36">
        <v>314</v>
      </c>
      <c r="B147" s="37" t="s">
        <v>946</v>
      </c>
      <c r="C147" s="60" t="s">
        <v>413</v>
      </c>
      <c r="D147" s="243">
        <v>12</v>
      </c>
      <c r="E147" s="242">
        <v>50</v>
      </c>
      <c r="F147" s="81">
        <f t="shared" si="10"/>
        <v>600</v>
      </c>
      <c r="G147" s="452">
        <f t="shared" si="8"/>
        <v>600</v>
      </c>
      <c r="H147" s="452"/>
      <c r="I147" s="452"/>
      <c r="J147" s="172">
        <f t="shared" si="9"/>
        <v>600</v>
      </c>
      <c r="K147" s="132"/>
    </row>
    <row r="148" spans="1:10" s="44" customFormat="1" ht="12.75" customHeight="1">
      <c r="A148" s="38" t="s">
        <v>940</v>
      </c>
      <c r="B148" s="39"/>
      <c r="C148" s="61"/>
      <c r="D148" s="69"/>
      <c r="E148" s="454"/>
      <c r="F148" s="68">
        <f>SUM(F147:F147)</f>
        <v>600</v>
      </c>
      <c r="G148" s="473">
        <f t="shared" si="8"/>
        <v>600</v>
      </c>
      <c r="H148" s="473"/>
      <c r="I148" s="473"/>
      <c r="J148" s="173">
        <f t="shared" si="9"/>
        <v>600</v>
      </c>
    </row>
    <row r="149" spans="1:11" s="45" customFormat="1" ht="12.75" customHeight="1">
      <c r="A149" s="36">
        <v>315</v>
      </c>
      <c r="B149" s="37" t="s">
        <v>946</v>
      </c>
      <c r="C149" s="60" t="s">
        <v>967</v>
      </c>
      <c r="D149" s="243">
        <v>12</v>
      </c>
      <c r="E149" s="635">
        <v>127.5</v>
      </c>
      <c r="F149" s="81">
        <f t="shared" si="10"/>
        <v>1530</v>
      </c>
      <c r="G149" s="452">
        <f t="shared" si="8"/>
        <v>1530</v>
      </c>
      <c r="H149" s="452"/>
      <c r="I149" s="452"/>
      <c r="J149" s="172">
        <f t="shared" si="9"/>
        <v>1530</v>
      </c>
      <c r="K149" s="132"/>
    </row>
    <row r="150" spans="1:10" s="44" customFormat="1" ht="12.75" customHeight="1">
      <c r="A150" s="38" t="s">
        <v>941</v>
      </c>
      <c r="B150" s="39"/>
      <c r="C150" s="61"/>
      <c r="D150" s="69"/>
      <c r="E150" s="524"/>
      <c r="F150" s="68">
        <f>SUM(F149:F149)</f>
        <v>1530</v>
      </c>
      <c r="G150" s="473">
        <f t="shared" si="8"/>
        <v>1530</v>
      </c>
      <c r="H150" s="473"/>
      <c r="I150" s="473"/>
      <c r="J150" s="173">
        <f t="shared" si="9"/>
        <v>1530</v>
      </c>
    </row>
    <row r="151" spans="1:11" s="45" customFormat="1" ht="12.75" customHeight="1">
      <c r="A151" s="238">
        <v>321</v>
      </c>
      <c r="B151" s="239" t="s">
        <v>946</v>
      </c>
      <c r="C151" s="119" t="s">
        <v>965</v>
      </c>
      <c r="D151" s="440">
        <v>12</v>
      </c>
      <c r="E151" s="240">
        <v>1125</v>
      </c>
      <c r="F151" s="81">
        <f t="shared" si="10"/>
        <v>13500</v>
      </c>
      <c r="G151" s="452">
        <f t="shared" si="8"/>
        <v>13500</v>
      </c>
      <c r="H151" s="452"/>
      <c r="I151" s="452"/>
      <c r="J151" s="172">
        <f t="shared" si="9"/>
        <v>13500</v>
      </c>
      <c r="K151" s="132"/>
    </row>
    <row r="152" spans="1:10" s="44" customFormat="1" ht="12.75" customHeight="1">
      <c r="A152" s="49" t="s">
        <v>942</v>
      </c>
      <c r="B152" s="40"/>
      <c r="C152" s="63"/>
      <c r="D152" s="688"/>
      <c r="E152" s="525"/>
      <c r="F152" s="68">
        <f>SUM(F151:F151)</f>
        <v>13500</v>
      </c>
      <c r="G152" s="473">
        <f t="shared" si="8"/>
        <v>13500</v>
      </c>
      <c r="H152" s="473"/>
      <c r="I152" s="473"/>
      <c r="J152" s="173">
        <f t="shared" si="9"/>
        <v>13500</v>
      </c>
    </row>
    <row r="153" spans="1:11" s="45" customFormat="1" ht="12.75" customHeight="1">
      <c r="A153" s="36">
        <v>324</v>
      </c>
      <c r="B153" s="37" t="s">
        <v>946</v>
      </c>
      <c r="C153" s="60" t="s">
        <v>943</v>
      </c>
      <c r="D153" s="243">
        <v>12</v>
      </c>
      <c r="E153" s="242">
        <v>50</v>
      </c>
      <c r="F153" s="81">
        <f t="shared" si="10"/>
        <v>600</v>
      </c>
      <c r="G153" s="452">
        <f t="shared" si="8"/>
        <v>600</v>
      </c>
      <c r="H153" s="452"/>
      <c r="I153" s="452"/>
      <c r="J153" s="172">
        <f t="shared" si="9"/>
        <v>600</v>
      </c>
      <c r="K153" s="132"/>
    </row>
    <row r="154" spans="1:10" s="44" customFormat="1" ht="12.75" customHeight="1">
      <c r="A154" s="38" t="s">
        <v>944</v>
      </c>
      <c r="B154" s="39"/>
      <c r="C154" s="61"/>
      <c r="D154" s="69"/>
      <c r="E154" s="454"/>
      <c r="F154" s="68">
        <f>SUM(F153:F153)</f>
        <v>600</v>
      </c>
      <c r="G154" s="473">
        <f t="shared" si="8"/>
        <v>600</v>
      </c>
      <c r="H154" s="473"/>
      <c r="I154" s="473"/>
      <c r="J154" s="173">
        <f t="shared" si="9"/>
        <v>600</v>
      </c>
    </row>
    <row r="155" spans="1:10" s="44" customFormat="1" ht="12.75" customHeight="1">
      <c r="A155" s="36">
        <v>346</v>
      </c>
      <c r="B155" s="37" t="s">
        <v>946</v>
      </c>
      <c r="C155" s="60" t="s">
        <v>414</v>
      </c>
      <c r="D155" s="243">
        <v>12</v>
      </c>
      <c r="E155" s="242">
        <v>225</v>
      </c>
      <c r="F155" s="81">
        <f t="shared" si="10"/>
        <v>2700</v>
      </c>
      <c r="G155" s="452">
        <f t="shared" si="8"/>
        <v>2700</v>
      </c>
      <c r="H155" s="452"/>
      <c r="I155" s="473"/>
      <c r="J155" s="172">
        <f t="shared" si="9"/>
        <v>2700</v>
      </c>
    </row>
    <row r="156" spans="1:10" s="44" customFormat="1" ht="12.75" customHeight="1">
      <c r="A156" s="38" t="s">
        <v>415</v>
      </c>
      <c r="B156" s="39"/>
      <c r="C156" s="61"/>
      <c r="D156" s="69"/>
      <c r="E156" s="454"/>
      <c r="F156" s="68">
        <f>SUM(F155:F155)</f>
        <v>2700</v>
      </c>
      <c r="G156" s="473">
        <f t="shared" si="8"/>
        <v>2700</v>
      </c>
      <c r="H156" s="473"/>
      <c r="I156" s="473"/>
      <c r="J156" s="173">
        <f t="shared" si="9"/>
        <v>2700</v>
      </c>
    </row>
    <row r="157" spans="1:10" s="44" customFormat="1" ht="12.75" customHeight="1">
      <c r="A157" s="36">
        <v>351</v>
      </c>
      <c r="B157" s="37" t="s">
        <v>946</v>
      </c>
      <c r="C157" s="60" t="s">
        <v>416</v>
      </c>
      <c r="D157" s="243">
        <v>12</v>
      </c>
      <c r="E157" s="242">
        <v>100</v>
      </c>
      <c r="F157" s="81">
        <f>E157*D157</f>
        <v>1200</v>
      </c>
      <c r="G157" s="452">
        <f t="shared" si="8"/>
        <v>1200</v>
      </c>
      <c r="H157" s="452"/>
      <c r="I157" s="473"/>
      <c r="J157" s="172">
        <f t="shared" si="9"/>
        <v>1200</v>
      </c>
    </row>
    <row r="158" spans="1:10" s="44" customFormat="1" ht="12.75" customHeight="1">
      <c r="A158" s="36">
        <v>351</v>
      </c>
      <c r="B158" s="37" t="s">
        <v>946</v>
      </c>
      <c r="C158" s="60" t="s">
        <v>417</v>
      </c>
      <c r="D158" s="243">
        <v>12</v>
      </c>
      <c r="E158" s="242">
        <v>37.5</v>
      </c>
      <c r="F158" s="81">
        <f>E158*D158</f>
        <v>450</v>
      </c>
      <c r="G158" s="452">
        <f t="shared" si="8"/>
        <v>450</v>
      </c>
      <c r="H158" s="452"/>
      <c r="I158" s="473"/>
      <c r="J158" s="172">
        <f t="shared" si="9"/>
        <v>450</v>
      </c>
    </row>
    <row r="159" spans="1:10" s="44" customFormat="1" ht="12.75" customHeight="1">
      <c r="A159" s="38" t="s">
        <v>418</v>
      </c>
      <c r="B159" s="39"/>
      <c r="C159" s="61"/>
      <c r="D159" s="69"/>
      <c r="E159" s="454"/>
      <c r="F159" s="68">
        <f>SUM(F157:F158)</f>
        <v>1650</v>
      </c>
      <c r="G159" s="473">
        <f>F159</f>
        <v>1650</v>
      </c>
      <c r="H159" s="473"/>
      <c r="I159" s="473"/>
      <c r="J159" s="173">
        <f t="shared" si="9"/>
        <v>1650</v>
      </c>
    </row>
    <row r="160" spans="1:11" s="45" customFormat="1" ht="12.75" customHeight="1">
      <c r="A160" s="36">
        <v>353</v>
      </c>
      <c r="B160" s="37" t="s">
        <v>968</v>
      </c>
      <c r="C160" s="60" t="s">
        <v>969</v>
      </c>
      <c r="D160" s="243">
        <v>420</v>
      </c>
      <c r="E160" s="242">
        <v>0.15</v>
      </c>
      <c r="F160" s="81">
        <f t="shared" si="10"/>
        <v>63</v>
      </c>
      <c r="G160" s="452">
        <f t="shared" si="8"/>
        <v>63</v>
      </c>
      <c r="H160" s="452"/>
      <c r="I160" s="452"/>
      <c r="J160" s="172">
        <f t="shared" si="9"/>
        <v>63</v>
      </c>
      <c r="K160" s="132"/>
    </row>
    <row r="161" spans="1:11" s="45" customFormat="1" ht="12.75" customHeight="1">
      <c r="A161" s="36">
        <v>353</v>
      </c>
      <c r="B161" s="37" t="s">
        <v>949</v>
      </c>
      <c r="C161" s="60" t="s">
        <v>419</v>
      </c>
      <c r="D161" s="243">
        <v>11</v>
      </c>
      <c r="E161" s="242">
        <v>50</v>
      </c>
      <c r="F161" s="81">
        <f t="shared" si="10"/>
        <v>550</v>
      </c>
      <c r="G161" s="452">
        <f t="shared" si="8"/>
        <v>550</v>
      </c>
      <c r="H161" s="452"/>
      <c r="I161" s="452"/>
      <c r="J161" s="172">
        <f t="shared" si="9"/>
        <v>550</v>
      </c>
      <c r="K161" s="132"/>
    </row>
    <row r="162" spans="1:10" s="44" customFormat="1" ht="12.75" customHeight="1">
      <c r="A162" s="38" t="s">
        <v>947</v>
      </c>
      <c r="B162" s="39"/>
      <c r="C162" s="61"/>
      <c r="D162" s="69"/>
      <c r="E162" s="524"/>
      <c r="F162" s="68">
        <f>SUM(F160:F161)</f>
        <v>613</v>
      </c>
      <c r="G162" s="473">
        <f t="shared" si="8"/>
        <v>613</v>
      </c>
      <c r="H162" s="473"/>
      <c r="I162" s="473"/>
      <c r="J162" s="173">
        <f t="shared" si="9"/>
        <v>613</v>
      </c>
    </row>
    <row r="163" spans="1:11" s="45" customFormat="1" ht="12.75" customHeight="1">
      <c r="A163" s="238">
        <v>371</v>
      </c>
      <c r="B163" s="239" t="s">
        <v>946</v>
      </c>
      <c r="C163" s="119" t="s">
        <v>125</v>
      </c>
      <c r="D163" s="440">
        <v>12</v>
      </c>
      <c r="E163" s="240">
        <v>25382.5</v>
      </c>
      <c r="F163" s="81">
        <f t="shared" si="10"/>
        <v>304590</v>
      </c>
      <c r="G163" s="452">
        <f t="shared" si="8"/>
        <v>304590</v>
      </c>
      <c r="H163" s="452"/>
      <c r="I163" s="452"/>
      <c r="J163" s="172">
        <f t="shared" si="9"/>
        <v>304590</v>
      </c>
      <c r="K163" s="132"/>
    </row>
    <row r="164" spans="1:10" s="44" customFormat="1" ht="12" customHeight="1">
      <c r="A164" s="33" t="s">
        <v>124</v>
      </c>
      <c r="B164" s="34"/>
      <c r="C164" s="58"/>
      <c r="D164" s="439"/>
      <c r="E164" s="453"/>
      <c r="F164" s="68">
        <f>SUM(F163:F163)</f>
        <v>304590</v>
      </c>
      <c r="G164" s="473">
        <f t="shared" si="8"/>
        <v>304590</v>
      </c>
      <c r="H164" s="473"/>
      <c r="I164" s="473"/>
      <c r="J164" s="173">
        <f t="shared" si="9"/>
        <v>304590</v>
      </c>
    </row>
    <row r="165" spans="1:11" s="45" customFormat="1" ht="12.75" customHeight="1">
      <c r="A165" s="36">
        <v>372</v>
      </c>
      <c r="B165" s="37" t="s">
        <v>946</v>
      </c>
      <c r="C165" s="60" t="s">
        <v>123</v>
      </c>
      <c r="D165" s="243">
        <v>12</v>
      </c>
      <c r="E165" s="242">
        <v>720</v>
      </c>
      <c r="F165" s="81">
        <f t="shared" si="10"/>
        <v>8640</v>
      </c>
      <c r="G165" s="452">
        <f t="shared" si="8"/>
        <v>8640</v>
      </c>
      <c r="H165" s="452"/>
      <c r="I165" s="452"/>
      <c r="J165" s="172">
        <f t="shared" si="9"/>
        <v>8640</v>
      </c>
      <c r="K165" s="132"/>
    </row>
    <row r="166" spans="1:10" s="44" customFormat="1" ht="12.75" customHeight="1">
      <c r="A166" s="38" t="s">
        <v>126</v>
      </c>
      <c r="B166" s="39"/>
      <c r="C166" s="61"/>
      <c r="D166" s="69"/>
      <c r="E166" s="454"/>
      <c r="F166" s="68">
        <f>SUM(F165:F165)</f>
        <v>8640</v>
      </c>
      <c r="G166" s="473">
        <f t="shared" si="8"/>
        <v>8640</v>
      </c>
      <c r="H166" s="473"/>
      <c r="I166" s="473"/>
      <c r="J166" s="173">
        <f t="shared" si="9"/>
        <v>8640</v>
      </c>
    </row>
    <row r="167" spans="1:10" s="44" customFormat="1" ht="12.75" customHeight="1">
      <c r="A167" s="36">
        <v>379</v>
      </c>
      <c r="B167" s="37" t="s">
        <v>420</v>
      </c>
      <c r="C167" s="60" t="s">
        <v>421</v>
      </c>
      <c r="D167" s="243">
        <v>430080</v>
      </c>
      <c r="E167" s="242">
        <v>0.55</v>
      </c>
      <c r="F167" s="81">
        <f>E167*D167</f>
        <v>236544.00000000003</v>
      </c>
      <c r="G167" s="452">
        <f t="shared" si="8"/>
        <v>236544.00000000003</v>
      </c>
      <c r="H167" s="452"/>
      <c r="I167" s="473"/>
      <c r="J167" s="172">
        <f t="shared" si="9"/>
        <v>236544.00000000003</v>
      </c>
    </row>
    <row r="168" spans="1:10" s="44" customFormat="1" ht="12.75" customHeight="1" thickBot="1">
      <c r="A168" s="46" t="s">
        <v>221</v>
      </c>
      <c r="B168" s="47"/>
      <c r="C168" s="64"/>
      <c r="D168" s="472"/>
      <c r="E168" s="527"/>
      <c r="F168" s="71">
        <f>SUM(F167)</f>
        <v>236544.00000000003</v>
      </c>
      <c r="G168" s="564">
        <f t="shared" si="8"/>
        <v>236544.00000000003</v>
      </c>
      <c r="H168" s="564"/>
      <c r="I168" s="564"/>
      <c r="J168" s="174">
        <f t="shared" si="9"/>
        <v>236544.00000000003</v>
      </c>
    </row>
    <row r="169" spans="1:10" s="44" customFormat="1" ht="19.5" customHeight="1" thickBot="1">
      <c r="A169" s="48"/>
      <c r="B169" s="48"/>
      <c r="C169" s="65"/>
      <c r="D169" s="362"/>
      <c r="E169" s="261"/>
      <c r="F169" s="262"/>
      <c r="G169" s="263"/>
      <c r="H169" s="263"/>
      <c r="I169" s="263"/>
      <c r="J169" s="263"/>
    </row>
    <row r="170" spans="1:11" s="370" customFormat="1" ht="24.75" customHeight="1" thickBot="1">
      <c r="A170" s="1272" t="s">
        <v>135</v>
      </c>
      <c r="B170" s="1273"/>
      <c r="C170" s="1273"/>
      <c r="D170" s="1273"/>
      <c r="E170" s="1273"/>
      <c r="F170" s="159">
        <f>SUM(F168,F166,F164,F162,F159,F156,F154,F152,F150,F148,F146,F144,F142)</f>
        <v>571708.99999996</v>
      </c>
      <c r="G170" s="159">
        <f>SUM(G168,G166,G164,G162,G159,G156,G154,G152,G150,G148,G146,G144,G142)</f>
        <v>571708.99999996</v>
      </c>
      <c r="H170" s="159">
        <f>SUM(H168,H166,H164,H162,H159,H156,H154,H152,H150,H148,H146,H144,H142)</f>
        <v>0</v>
      </c>
      <c r="I170" s="159">
        <f>SUM(I168,I166,I164,I162,I159,I156,I154,I152,I150,I148,I146,I144,I142)</f>
        <v>0</v>
      </c>
      <c r="J170" s="159">
        <f>SUM(J168,J166,J164,J162,J159,J156,J154,J152,J150,J148,J146,J144,J142)</f>
        <v>571708.99999996</v>
      </c>
      <c r="K170" s="369"/>
    </row>
    <row r="171" spans="1:11" s="14" customFormat="1" ht="19.5" customHeight="1" thickBot="1">
      <c r="A171" s="93"/>
      <c r="B171" s="93"/>
      <c r="C171" s="93"/>
      <c r="D171" s="93"/>
      <c r="E171" s="93"/>
      <c r="F171" s="106"/>
      <c r="G171" s="361"/>
      <c r="H171" s="361"/>
      <c r="I171" s="363"/>
      <c r="J171" s="363"/>
      <c r="K171" s="131"/>
    </row>
    <row r="172" spans="1:11" s="14" customFormat="1" ht="33" customHeight="1" thickBot="1">
      <c r="A172" s="430" t="s">
        <v>88</v>
      </c>
      <c r="B172" s="93"/>
      <c r="C172" s="93"/>
      <c r="D172" s="93"/>
      <c r="E172" s="93"/>
      <c r="F172" s="106"/>
      <c r="G172" s="361"/>
      <c r="H172" s="361"/>
      <c r="I172" s="363"/>
      <c r="J172" s="363"/>
      <c r="K172" s="131"/>
    </row>
    <row r="173" spans="1:11" s="14" customFormat="1" ht="12.75" customHeight="1">
      <c r="A173" s="689">
        <v>434</v>
      </c>
      <c r="B173" s="639" t="s">
        <v>964</v>
      </c>
      <c r="C173" s="640" t="s">
        <v>92</v>
      </c>
      <c r="D173" s="693">
        <v>2</v>
      </c>
      <c r="E173" s="668">
        <v>400</v>
      </c>
      <c r="F173" s="139">
        <f aca="true" t="shared" si="11" ref="F173:F179">D173*E173</f>
        <v>800</v>
      </c>
      <c r="G173" s="581">
        <f aca="true" t="shared" si="12" ref="G173:G179">F173</f>
        <v>800</v>
      </c>
      <c r="H173" s="581"/>
      <c r="I173" s="581"/>
      <c r="J173" s="181">
        <f aca="true" t="shared" si="13" ref="J173:J179">SUM(G173:I173)</f>
        <v>800</v>
      </c>
      <c r="K173" s="131"/>
    </row>
    <row r="174" spans="1:11" s="14" customFormat="1" ht="12.75" customHeight="1">
      <c r="A174" s="169" t="s">
        <v>147</v>
      </c>
      <c r="B174" s="275"/>
      <c r="C174" s="692"/>
      <c r="D174" s="694"/>
      <c r="E174" s="698"/>
      <c r="F174" s="180">
        <f>SUM(F173:F173)</f>
        <v>800</v>
      </c>
      <c r="G174" s="699"/>
      <c r="H174" s="699"/>
      <c r="I174" s="699"/>
      <c r="J174" s="182">
        <f>SUM(J173:J173)</f>
        <v>800</v>
      </c>
      <c r="K174" s="135"/>
    </row>
    <row r="175" spans="1:11" s="14" customFormat="1" ht="12.75" customHeight="1">
      <c r="A175" s="475">
        <v>436</v>
      </c>
      <c r="B175" s="649" t="s">
        <v>937</v>
      </c>
      <c r="C175" s="646" t="s">
        <v>94</v>
      </c>
      <c r="D175" s="695">
        <v>1</v>
      </c>
      <c r="E175" s="670">
        <v>2500</v>
      </c>
      <c r="F175" s="114">
        <f t="shared" si="11"/>
        <v>2500</v>
      </c>
      <c r="G175" s="479">
        <f t="shared" si="12"/>
        <v>2500</v>
      </c>
      <c r="H175" s="479"/>
      <c r="I175" s="479"/>
      <c r="J175" s="183">
        <f t="shared" si="13"/>
        <v>2500</v>
      </c>
      <c r="K175" s="135"/>
    </row>
    <row r="176" spans="1:11" s="14" customFormat="1" ht="12.75" customHeight="1">
      <c r="A176" s="169" t="s">
        <v>948</v>
      </c>
      <c r="B176" s="275"/>
      <c r="C176" s="359"/>
      <c r="D176" s="696"/>
      <c r="E176" s="482"/>
      <c r="F176" s="180">
        <f>SUM(F175:F175)</f>
        <v>2500</v>
      </c>
      <c r="G176" s="699"/>
      <c r="H176" s="699"/>
      <c r="I176" s="699"/>
      <c r="J176" s="182">
        <f>SUM(J175:J175)</f>
        <v>2500</v>
      </c>
      <c r="K176" s="131"/>
    </row>
    <row r="177" spans="1:11" s="14" customFormat="1" ht="12.75" customHeight="1">
      <c r="A177" s="320">
        <v>437</v>
      </c>
      <c r="B177" s="113" t="s">
        <v>937</v>
      </c>
      <c r="C177" s="258" t="s">
        <v>85</v>
      </c>
      <c r="D177" s="697">
        <v>1</v>
      </c>
      <c r="E177" s="484">
        <v>762</v>
      </c>
      <c r="F177" s="114">
        <f t="shared" si="11"/>
        <v>762</v>
      </c>
      <c r="G177" s="479">
        <f t="shared" si="12"/>
        <v>762</v>
      </c>
      <c r="H177" s="479"/>
      <c r="I177" s="479"/>
      <c r="J177" s="183">
        <f t="shared" si="13"/>
        <v>762</v>
      </c>
      <c r="K177" s="131"/>
    </row>
    <row r="178" spans="1:11" s="14" customFormat="1" ht="12.75" customHeight="1">
      <c r="A178" s="320">
        <v>437</v>
      </c>
      <c r="B178" s="113" t="s">
        <v>937</v>
      </c>
      <c r="C178" s="258" t="s">
        <v>422</v>
      </c>
      <c r="D178" s="697">
        <v>1</v>
      </c>
      <c r="E178" s="484">
        <v>1600</v>
      </c>
      <c r="F178" s="114">
        <f t="shared" si="11"/>
        <v>1600</v>
      </c>
      <c r="G178" s="479">
        <f t="shared" si="12"/>
        <v>1600</v>
      </c>
      <c r="H178" s="479"/>
      <c r="I178" s="479"/>
      <c r="J178" s="183">
        <f t="shared" si="13"/>
        <v>1600</v>
      </c>
      <c r="K178" s="131"/>
    </row>
    <row r="179" spans="1:11" s="14" customFormat="1" ht="12.75" customHeight="1">
      <c r="A179" s="320">
        <v>437</v>
      </c>
      <c r="B179" s="113" t="s">
        <v>937</v>
      </c>
      <c r="C179" s="258" t="s">
        <v>423</v>
      </c>
      <c r="D179" s="697">
        <v>1</v>
      </c>
      <c r="E179" s="484">
        <v>190</v>
      </c>
      <c r="F179" s="114">
        <f t="shared" si="11"/>
        <v>190</v>
      </c>
      <c r="G179" s="479">
        <f t="shared" si="12"/>
        <v>190</v>
      </c>
      <c r="H179" s="479"/>
      <c r="I179" s="479"/>
      <c r="J179" s="183">
        <f t="shared" si="13"/>
        <v>190</v>
      </c>
      <c r="K179" s="131"/>
    </row>
    <row r="180" spans="1:11" s="14" customFormat="1" ht="12.75" customHeight="1" thickBot="1">
      <c r="A180" s="170" t="s">
        <v>1045</v>
      </c>
      <c r="B180" s="690"/>
      <c r="C180" s="691"/>
      <c r="D180" s="580"/>
      <c r="E180" s="582"/>
      <c r="F180" s="118">
        <f>SUM(F177:F179)</f>
        <v>2552</v>
      </c>
      <c r="G180" s="700"/>
      <c r="H180" s="700"/>
      <c r="I180" s="700"/>
      <c r="J180" s="184">
        <f>SUM(J177:J179)</f>
        <v>2552</v>
      </c>
      <c r="K180" s="135"/>
    </row>
    <row r="181" spans="1:11" s="14" customFormat="1" ht="19.5" customHeight="1" thickBot="1">
      <c r="A181" s="93"/>
      <c r="B181" s="93"/>
      <c r="C181" s="93"/>
      <c r="D181" s="93"/>
      <c r="E181" s="93"/>
      <c r="F181" s="106"/>
      <c r="G181" s="361"/>
      <c r="H181" s="361"/>
      <c r="I181" s="363"/>
      <c r="J181" s="363"/>
      <c r="K181" s="131"/>
    </row>
    <row r="182" spans="1:10" s="367" customFormat="1" ht="24.75" customHeight="1" thickBot="1">
      <c r="A182" s="1272" t="s">
        <v>137</v>
      </c>
      <c r="B182" s="1273"/>
      <c r="C182" s="1273"/>
      <c r="D182" s="1273"/>
      <c r="E182" s="1273"/>
      <c r="F182" s="159">
        <f>SUM(F180,F176,F174)</f>
        <v>5852</v>
      </c>
      <c r="G182" s="159">
        <f>SUM(G173:G180)</f>
        <v>5852</v>
      </c>
      <c r="H182" s="159">
        <f>SUM(H180,H176,H174)</f>
        <v>0</v>
      </c>
      <c r="I182" s="159">
        <f>SUM(I180,I176,I174)</f>
        <v>0</v>
      </c>
      <c r="J182" s="159">
        <f>SUM(J180,J176,J174)</f>
        <v>5852</v>
      </c>
    </row>
    <row r="183" spans="1:11" s="53" customFormat="1" ht="19.5" customHeight="1" thickBot="1">
      <c r="A183" s="50"/>
      <c r="B183" s="50"/>
      <c r="C183" s="50"/>
      <c r="D183" s="51"/>
      <c r="E183" s="52"/>
      <c r="F183" s="51"/>
      <c r="G183" s="154"/>
      <c r="H183" s="154"/>
      <c r="I183" s="155"/>
      <c r="J183" s="155"/>
      <c r="K183" s="54"/>
    </row>
    <row r="184" spans="1:10" s="368" customFormat="1" ht="24.75" customHeight="1" thickBot="1">
      <c r="A184" s="1269" t="s">
        <v>65</v>
      </c>
      <c r="B184" s="1270"/>
      <c r="C184" s="1270"/>
      <c r="D184" s="1270"/>
      <c r="E184" s="1271"/>
      <c r="F184" s="160">
        <f>+F138+F170+F182</f>
        <v>755932.89999996</v>
      </c>
      <c r="G184" s="160">
        <f>+G138+G170+G182</f>
        <v>755932.89999996</v>
      </c>
      <c r="H184" s="160">
        <f>+H138+H170+H182</f>
        <v>0</v>
      </c>
      <c r="I184" s="160">
        <f>+I138+I170+I182</f>
        <v>0</v>
      </c>
      <c r="J184" s="160">
        <f>+J138+J170+J182</f>
        <v>755932.89999996</v>
      </c>
    </row>
    <row r="185" spans="2:11" s="53" customFormat="1" ht="12.75" customHeight="1">
      <c r="B185" s="54"/>
      <c r="D185" s="55"/>
      <c r="E185" s="56"/>
      <c r="F185" s="55"/>
      <c r="G185" s="154"/>
      <c r="H185" s="154"/>
      <c r="I185" s="155"/>
      <c r="J185" s="155"/>
      <c r="K185" s="54"/>
    </row>
    <row r="186" spans="2:11" s="53" customFormat="1" ht="12.75" customHeight="1">
      <c r="B186" s="54"/>
      <c r="D186" s="55"/>
      <c r="E186" s="56"/>
      <c r="F186" s="55"/>
      <c r="G186" s="154"/>
      <c r="H186" s="154"/>
      <c r="I186" s="155"/>
      <c r="J186" s="155"/>
      <c r="K186" s="54"/>
    </row>
    <row r="187" spans="2:11" s="53" customFormat="1" ht="12.75" customHeight="1">
      <c r="B187" s="54"/>
      <c r="D187" s="55"/>
      <c r="E187" s="56"/>
      <c r="F187" s="55"/>
      <c r="G187" s="154"/>
      <c r="H187" s="154"/>
      <c r="I187" s="155"/>
      <c r="J187" s="155"/>
      <c r="K187" s="54"/>
    </row>
    <row r="188" spans="2:11" s="53" customFormat="1" ht="12.75" customHeight="1">
      <c r="B188" s="54"/>
      <c r="D188" s="55"/>
      <c r="E188" s="56"/>
      <c r="F188" s="55"/>
      <c r="G188" s="154"/>
      <c r="H188" s="154"/>
      <c r="I188" s="155"/>
      <c r="J188" s="155"/>
      <c r="K188" s="54"/>
    </row>
    <row r="189" spans="2:11" s="53" customFormat="1" ht="12.75" customHeight="1">
      <c r="B189" s="54"/>
      <c r="D189" s="55"/>
      <c r="E189" s="56"/>
      <c r="F189" s="55"/>
      <c r="G189" s="154"/>
      <c r="H189" s="154"/>
      <c r="I189" s="155"/>
      <c r="J189" s="155"/>
      <c r="K189" s="54"/>
    </row>
    <row r="190" spans="2:11" s="53" customFormat="1" ht="12.75" customHeight="1">
      <c r="B190" s="54"/>
      <c r="D190" s="55"/>
      <c r="E190" s="56"/>
      <c r="F190" s="55"/>
      <c r="G190" s="154"/>
      <c r="H190" s="154"/>
      <c r="I190" s="155"/>
      <c r="J190" s="155"/>
      <c r="K190" s="54"/>
    </row>
    <row r="191" spans="2:11" s="53" customFormat="1" ht="12.75" customHeight="1">
      <c r="B191" s="54"/>
      <c r="D191" s="55"/>
      <c r="E191" s="56"/>
      <c r="F191" s="55"/>
      <c r="G191" s="154"/>
      <c r="H191" s="154"/>
      <c r="I191" s="155"/>
      <c r="J191" s="155"/>
      <c r="K191" s="54"/>
    </row>
    <row r="192" spans="2:11" s="53" customFormat="1" ht="12.75" customHeight="1">
      <c r="B192" s="54"/>
      <c r="D192" s="55"/>
      <c r="E192" s="56"/>
      <c r="F192" s="55"/>
      <c r="G192" s="154"/>
      <c r="H192" s="154"/>
      <c r="I192" s="155"/>
      <c r="J192" s="155"/>
      <c r="K192" s="54"/>
    </row>
    <row r="193" spans="2:11" s="53" customFormat="1" ht="12.75" customHeight="1">
      <c r="B193" s="54"/>
      <c r="D193" s="55"/>
      <c r="E193" s="56"/>
      <c r="F193" s="55"/>
      <c r="G193" s="154"/>
      <c r="H193" s="154"/>
      <c r="I193" s="155"/>
      <c r="J193" s="155"/>
      <c r="K193" s="54"/>
    </row>
    <row r="194" spans="2:11" s="53" customFormat="1" ht="12.75" customHeight="1">
      <c r="B194" s="54"/>
      <c r="D194" s="55"/>
      <c r="E194" s="56"/>
      <c r="F194" s="55"/>
      <c r="G194" s="154"/>
      <c r="H194" s="154"/>
      <c r="I194" s="155"/>
      <c r="J194" s="155"/>
      <c r="K194" s="54"/>
    </row>
    <row r="195" spans="2:11" s="53" customFormat="1" ht="12.75" customHeight="1">
      <c r="B195" s="54"/>
      <c r="D195" s="55"/>
      <c r="E195" s="56"/>
      <c r="F195" s="55"/>
      <c r="G195" s="154"/>
      <c r="H195" s="154"/>
      <c r="I195" s="155"/>
      <c r="J195" s="155"/>
      <c r="K195" s="54"/>
    </row>
    <row r="196" spans="2:11" s="53" customFormat="1" ht="12.75" customHeight="1">
      <c r="B196" s="54"/>
      <c r="D196" s="55"/>
      <c r="E196" s="56"/>
      <c r="F196" s="55"/>
      <c r="G196" s="154"/>
      <c r="H196" s="154"/>
      <c r="I196" s="155"/>
      <c r="J196" s="155"/>
      <c r="K196" s="54"/>
    </row>
    <row r="197" spans="2:11" s="53" customFormat="1" ht="12.75" customHeight="1">
      <c r="B197" s="54"/>
      <c r="D197" s="55"/>
      <c r="E197" s="56"/>
      <c r="F197" s="55"/>
      <c r="G197" s="154"/>
      <c r="H197" s="154"/>
      <c r="I197" s="155"/>
      <c r="J197" s="155"/>
      <c r="K197" s="54"/>
    </row>
    <row r="198" spans="2:11" s="53" customFormat="1" ht="12.75" customHeight="1">
      <c r="B198" s="54"/>
      <c r="D198" s="55"/>
      <c r="E198" s="56"/>
      <c r="F198" s="55"/>
      <c r="G198" s="154"/>
      <c r="H198" s="154"/>
      <c r="I198" s="155"/>
      <c r="J198" s="155"/>
      <c r="K198" s="54"/>
    </row>
    <row r="199" spans="2:11" s="53" customFormat="1" ht="12.75" customHeight="1">
      <c r="B199" s="54"/>
      <c r="D199" s="55"/>
      <c r="E199" s="56"/>
      <c r="F199" s="55"/>
      <c r="G199" s="154"/>
      <c r="H199" s="154"/>
      <c r="I199" s="155"/>
      <c r="J199" s="155"/>
      <c r="K199" s="54"/>
    </row>
    <row r="200" spans="2:11" s="53" customFormat="1" ht="12.75" customHeight="1">
      <c r="B200" s="54"/>
      <c r="D200" s="55"/>
      <c r="E200" s="56"/>
      <c r="F200" s="55"/>
      <c r="G200" s="154"/>
      <c r="H200" s="154"/>
      <c r="I200" s="155"/>
      <c r="J200" s="155"/>
      <c r="K200" s="54"/>
    </row>
    <row r="201" spans="2:11" s="53" customFormat="1" ht="12.75" customHeight="1">
      <c r="B201" s="54"/>
      <c r="D201" s="55"/>
      <c r="E201" s="56"/>
      <c r="F201" s="55"/>
      <c r="G201" s="154"/>
      <c r="H201" s="154"/>
      <c r="I201" s="155"/>
      <c r="J201" s="155"/>
      <c r="K201" s="54"/>
    </row>
    <row r="202" spans="2:11" s="53" customFormat="1" ht="12.75" customHeight="1">
      <c r="B202" s="54"/>
      <c r="D202" s="55"/>
      <c r="E202" s="56"/>
      <c r="F202" s="55"/>
      <c r="G202" s="154"/>
      <c r="H202" s="154"/>
      <c r="I202" s="155"/>
      <c r="J202" s="155"/>
      <c r="K202" s="54"/>
    </row>
    <row r="203" spans="2:11" s="53" customFormat="1" ht="12.75" customHeight="1">
      <c r="B203" s="54"/>
      <c r="D203" s="55"/>
      <c r="E203" s="56"/>
      <c r="F203" s="55"/>
      <c r="G203" s="154"/>
      <c r="H203" s="154"/>
      <c r="I203" s="155"/>
      <c r="J203" s="155"/>
      <c r="K203" s="54"/>
    </row>
    <row r="204" spans="2:11" s="53" customFormat="1" ht="12.75" customHeight="1">
      <c r="B204" s="54"/>
      <c r="D204" s="55"/>
      <c r="E204" s="56"/>
      <c r="F204" s="55"/>
      <c r="G204" s="154"/>
      <c r="H204" s="154"/>
      <c r="I204" s="155"/>
      <c r="J204" s="155"/>
      <c r="K204" s="54"/>
    </row>
    <row r="205" spans="2:11" s="53" customFormat="1" ht="12.75" customHeight="1">
      <c r="B205" s="54"/>
      <c r="D205" s="55"/>
      <c r="E205" s="56"/>
      <c r="F205" s="55"/>
      <c r="G205" s="154"/>
      <c r="H205" s="154"/>
      <c r="I205" s="155"/>
      <c r="J205" s="155"/>
      <c r="K205" s="54"/>
    </row>
    <row r="206" spans="2:11" s="53" customFormat="1" ht="12.75" customHeight="1">
      <c r="B206" s="54"/>
      <c r="D206" s="55"/>
      <c r="E206" s="56"/>
      <c r="F206" s="55"/>
      <c r="G206" s="154"/>
      <c r="H206" s="154"/>
      <c r="I206" s="155"/>
      <c r="J206" s="155"/>
      <c r="K206" s="54"/>
    </row>
    <row r="207" spans="2:11" s="53" customFormat="1" ht="12.75" customHeight="1">
      <c r="B207" s="54"/>
      <c r="D207" s="55"/>
      <c r="E207" s="56"/>
      <c r="F207" s="55"/>
      <c r="G207" s="154"/>
      <c r="H207" s="154"/>
      <c r="I207" s="155"/>
      <c r="J207" s="155"/>
      <c r="K207" s="54"/>
    </row>
    <row r="208" spans="2:11" s="53" customFormat="1" ht="12.75" customHeight="1">
      <c r="B208" s="54"/>
      <c r="D208" s="55"/>
      <c r="E208" s="56"/>
      <c r="F208" s="55"/>
      <c r="G208" s="154"/>
      <c r="H208" s="154"/>
      <c r="I208" s="155"/>
      <c r="J208" s="155"/>
      <c r="K208" s="54"/>
    </row>
  </sheetData>
  <sheetProtection password="CA1F" sheet="1" objects="1" scenarios="1" selectLockedCells="1" selectUnlockedCells="1"/>
  <mergeCells count="17">
    <mergeCell ref="A184:E184"/>
    <mergeCell ref="A9:D9"/>
    <mergeCell ref="A138:E138"/>
    <mergeCell ref="A170:E170"/>
    <mergeCell ref="A182:E182"/>
    <mergeCell ref="A7:B7"/>
    <mergeCell ref="E7:F7"/>
    <mergeCell ref="I7:J7"/>
    <mergeCell ref="A8:B8"/>
    <mergeCell ref="A4:J4"/>
    <mergeCell ref="A5:J5"/>
    <mergeCell ref="E6:F6"/>
    <mergeCell ref="I6:J6"/>
    <mergeCell ref="A1:C1"/>
    <mergeCell ref="A2:C2"/>
    <mergeCell ref="A3:C3"/>
    <mergeCell ref="E3:F3"/>
  </mergeCells>
  <printOptions/>
  <pageMargins left="0.1968503937007874" right="0.1968503937007874" top="0.3937007874015748" bottom="0.3937007874015748" header="0" footer="0"/>
  <pageSetup horizontalDpi="600" verticalDpi="600" orientation="landscape" paperSize="5" scale="70" r:id="rId1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40"/>
  <sheetViews>
    <sheetView workbookViewId="0" topLeftCell="C184">
      <selection activeCell="C7" sqref="C7"/>
    </sheetView>
  </sheetViews>
  <sheetFormatPr defaultColWidth="11.421875" defaultRowHeight="12.75"/>
  <cols>
    <col min="1" max="1" width="12.57421875" style="6" customWidth="1"/>
    <col min="2" max="2" width="14.28125" style="7" customWidth="1"/>
    <col min="3" max="3" width="59.00390625" style="6" customWidth="1"/>
    <col min="4" max="4" width="18.421875" style="8" customWidth="1"/>
    <col min="5" max="5" width="14.421875" style="9" customWidth="1"/>
    <col min="6" max="6" width="23.7109375" style="8" customWidth="1"/>
    <col min="7" max="7" width="25.8515625" style="348" customWidth="1"/>
    <col min="8" max="8" width="24.00390625" style="348" customWidth="1"/>
    <col min="9" max="9" width="27.140625" style="355" customWidth="1"/>
    <col min="10" max="10" width="25.00390625" style="355" customWidth="1"/>
    <col min="11" max="11" width="14.421875" style="134" bestFit="1" customWidth="1"/>
    <col min="12" max="13" width="13.28125" style="6" bestFit="1" customWidth="1"/>
    <col min="14" max="16384" width="11.421875" style="6" customWidth="1"/>
  </cols>
  <sheetData>
    <row r="1" spans="1:10" s="2" customFormat="1" ht="12.75" customHeight="1">
      <c r="A1" s="1281" t="s">
        <v>980</v>
      </c>
      <c r="B1" s="1282"/>
      <c r="C1" s="1282"/>
      <c r="D1" s="356"/>
      <c r="E1" s="99"/>
      <c r="F1" s="100"/>
      <c r="G1" s="344"/>
      <c r="H1" s="344"/>
      <c r="I1" s="351"/>
      <c r="J1" s="351"/>
    </row>
    <row r="2" spans="1:10" s="2" customFormat="1" ht="12.75" customHeight="1">
      <c r="A2" s="1283" t="s">
        <v>981</v>
      </c>
      <c r="B2" s="1284"/>
      <c r="C2" s="1284"/>
      <c r="D2" s="356"/>
      <c r="E2" s="3"/>
      <c r="F2" s="12"/>
      <c r="G2" s="345"/>
      <c r="H2" s="345"/>
      <c r="I2" s="352"/>
      <c r="J2" s="352"/>
    </row>
    <row r="3" spans="1:10" s="2" customFormat="1" ht="12.75" customHeight="1" thickBot="1">
      <c r="A3" s="1285" t="s">
        <v>982</v>
      </c>
      <c r="B3" s="1286"/>
      <c r="C3" s="1286"/>
      <c r="D3" s="357"/>
      <c r="E3" s="1225"/>
      <c r="F3" s="1225"/>
      <c r="G3" s="345"/>
      <c r="H3" s="345"/>
      <c r="I3" s="352"/>
      <c r="J3" s="352"/>
    </row>
    <row r="4" spans="1:10" s="20" customFormat="1" ht="36.75" customHeight="1" thickBot="1">
      <c r="A4" s="1274" t="s">
        <v>133</v>
      </c>
      <c r="B4" s="1275"/>
      <c r="C4" s="1275"/>
      <c r="D4" s="1275"/>
      <c r="E4" s="1275"/>
      <c r="F4" s="1275"/>
      <c r="G4" s="1275"/>
      <c r="H4" s="1275"/>
      <c r="I4" s="1275"/>
      <c r="J4" s="1276"/>
    </row>
    <row r="5" spans="1:10" s="20" customFormat="1" ht="27.75" customHeight="1">
      <c r="A5" s="1277" t="s">
        <v>971</v>
      </c>
      <c r="B5" s="1278"/>
      <c r="C5" s="1278"/>
      <c r="D5" s="1278"/>
      <c r="E5" s="1278"/>
      <c r="F5" s="1278"/>
      <c r="G5" s="1278"/>
      <c r="H5" s="1278"/>
      <c r="I5" s="1278"/>
      <c r="J5" s="1278"/>
    </row>
    <row r="6" spans="1:10" s="2" customFormat="1" ht="12.75" customHeight="1">
      <c r="A6" s="18" t="s">
        <v>933</v>
      </c>
      <c r="B6" s="11"/>
      <c r="C6" s="10"/>
      <c r="D6" s="19"/>
      <c r="E6" s="1293"/>
      <c r="F6" s="1293"/>
      <c r="G6" s="345"/>
      <c r="H6" s="345"/>
      <c r="I6" s="1294" t="s">
        <v>134</v>
      </c>
      <c r="J6" s="1294"/>
    </row>
    <row r="7" spans="1:10" s="2" customFormat="1" ht="12.75" customHeight="1">
      <c r="A7" s="1265" t="s">
        <v>934</v>
      </c>
      <c r="B7" s="1266"/>
      <c r="C7" s="10"/>
      <c r="D7" s="19"/>
      <c r="E7" s="1295"/>
      <c r="F7" s="1295"/>
      <c r="G7" s="345"/>
      <c r="H7" s="345"/>
      <c r="I7" s="1296" t="s">
        <v>970</v>
      </c>
      <c r="J7" s="1296"/>
    </row>
    <row r="8" spans="1:10" s="2" customFormat="1" ht="12.75" customHeight="1">
      <c r="A8" s="1289" t="s">
        <v>102</v>
      </c>
      <c r="B8" s="1290"/>
      <c r="C8" s="10"/>
      <c r="D8" s="19"/>
      <c r="E8" s="3"/>
      <c r="F8" s="12"/>
      <c r="G8" s="345"/>
      <c r="H8" s="345"/>
      <c r="I8" s="352"/>
      <c r="J8" s="352"/>
    </row>
    <row r="9" spans="1:10" s="2" customFormat="1" ht="12.75" customHeight="1">
      <c r="A9" s="1265" t="s">
        <v>103</v>
      </c>
      <c r="B9" s="1266"/>
      <c r="C9" s="1266"/>
      <c r="D9" s="1266"/>
      <c r="E9" s="3"/>
      <c r="F9" s="12"/>
      <c r="G9" s="345"/>
      <c r="H9" s="345"/>
      <c r="I9" s="352"/>
      <c r="J9" s="352"/>
    </row>
    <row r="10" spans="1:10" s="2" customFormat="1" ht="12.75" customHeight="1" thickBot="1">
      <c r="A10" s="95"/>
      <c r="B10" s="95"/>
      <c r="C10" s="95"/>
      <c r="D10" s="358"/>
      <c r="E10" s="3"/>
      <c r="F10" s="12"/>
      <c r="G10" s="345"/>
      <c r="H10" s="372"/>
      <c r="I10" s="353"/>
      <c r="J10" s="353"/>
    </row>
    <row r="11" spans="1:10" s="2" customFormat="1" ht="39" customHeight="1" thickBot="1">
      <c r="A11" s="166" t="s">
        <v>145</v>
      </c>
      <c r="B11" s="166" t="s">
        <v>146</v>
      </c>
      <c r="C11" s="165" t="s">
        <v>936</v>
      </c>
      <c r="D11" s="326" t="s">
        <v>138</v>
      </c>
      <c r="E11" s="374" t="s">
        <v>139</v>
      </c>
      <c r="F11" s="326" t="s">
        <v>140</v>
      </c>
      <c r="G11" s="327" t="s">
        <v>141</v>
      </c>
      <c r="H11" s="327" t="s">
        <v>142</v>
      </c>
      <c r="I11" s="327" t="s">
        <v>143</v>
      </c>
      <c r="J11" s="327" t="s">
        <v>144</v>
      </c>
    </row>
    <row r="12" spans="1:11" s="2" customFormat="1" ht="28.5" customHeight="1" thickBot="1">
      <c r="A12" s="702" t="s">
        <v>90</v>
      </c>
      <c r="B12" s="703"/>
      <c r="C12" s="704"/>
      <c r="D12" s="705"/>
      <c r="E12" s="706"/>
      <c r="F12" s="705"/>
      <c r="G12" s="684"/>
      <c r="H12" s="684"/>
      <c r="I12" s="684"/>
      <c r="J12" s="684"/>
      <c r="K12" s="1"/>
    </row>
    <row r="13" spans="1:10" s="27" customFormat="1" ht="12.75" customHeight="1">
      <c r="A13" s="125">
        <v>211</v>
      </c>
      <c r="B13" s="121" t="s">
        <v>961</v>
      </c>
      <c r="C13" s="124" t="s">
        <v>972</v>
      </c>
      <c r="D13" s="462">
        <v>662</v>
      </c>
      <c r="E13" s="560">
        <v>16</v>
      </c>
      <c r="F13" s="136">
        <f aca="true" t="shared" si="0" ref="F13:F18">D13*E13</f>
        <v>10592</v>
      </c>
      <c r="G13" s="450">
        <f>F13</f>
        <v>10592</v>
      </c>
      <c r="H13" s="450"/>
      <c r="I13" s="450"/>
      <c r="J13" s="171">
        <v>10592</v>
      </c>
    </row>
    <row r="14" spans="1:10" s="27" customFormat="1" ht="12.75" customHeight="1">
      <c r="A14" s="31">
        <v>211</v>
      </c>
      <c r="B14" s="29" t="s">
        <v>960</v>
      </c>
      <c r="C14" s="119" t="s">
        <v>974</v>
      </c>
      <c r="D14" s="441">
        <v>1468</v>
      </c>
      <c r="E14" s="237">
        <v>1.95</v>
      </c>
      <c r="F14" s="81">
        <f t="shared" si="0"/>
        <v>2862.6</v>
      </c>
      <c r="G14" s="452">
        <f aca="true" t="shared" si="1" ref="G14:G71">F14</f>
        <v>2862.6</v>
      </c>
      <c r="H14" s="452"/>
      <c r="I14" s="452"/>
      <c r="J14" s="172">
        <v>2862.6</v>
      </c>
    </row>
    <row r="15" spans="1:10" s="27" customFormat="1" ht="12.75" customHeight="1">
      <c r="A15" s="31">
        <v>211</v>
      </c>
      <c r="B15" s="29" t="s">
        <v>960</v>
      </c>
      <c r="C15" s="119" t="s">
        <v>975</v>
      </c>
      <c r="D15" s="441">
        <v>1162</v>
      </c>
      <c r="E15" s="237">
        <v>6.65</v>
      </c>
      <c r="F15" s="81">
        <f t="shared" si="0"/>
        <v>7727.3</v>
      </c>
      <c r="G15" s="452">
        <f t="shared" si="1"/>
        <v>7727.3</v>
      </c>
      <c r="H15" s="452"/>
      <c r="I15" s="452"/>
      <c r="J15" s="172">
        <v>7727.3</v>
      </c>
    </row>
    <row r="16" spans="1:10" s="27" customFormat="1" ht="12.75" customHeight="1">
      <c r="A16" s="31">
        <v>211</v>
      </c>
      <c r="B16" s="29" t="s">
        <v>961</v>
      </c>
      <c r="C16" s="128" t="s">
        <v>106</v>
      </c>
      <c r="D16" s="441">
        <v>1936</v>
      </c>
      <c r="E16" s="237">
        <v>5.65</v>
      </c>
      <c r="F16" s="81">
        <f t="shared" si="0"/>
        <v>10938.400000000001</v>
      </c>
      <c r="G16" s="452">
        <f t="shared" si="1"/>
        <v>10938.400000000001</v>
      </c>
      <c r="H16" s="452"/>
      <c r="I16" s="452"/>
      <c r="J16" s="172">
        <v>10938.4</v>
      </c>
    </row>
    <row r="17" spans="1:10" s="27" customFormat="1" ht="12.75" customHeight="1">
      <c r="A17" s="31">
        <v>211</v>
      </c>
      <c r="B17" s="29" t="s">
        <v>961</v>
      </c>
      <c r="C17" s="128" t="s">
        <v>107</v>
      </c>
      <c r="D17" s="441">
        <v>1014</v>
      </c>
      <c r="E17" s="237">
        <v>17</v>
      </c>
      <c r="F17" s="81">
        <f t="shared" si="0"/>
        <v>17238</v>
      </c>
      <c r="G17" s="452">
        <f t="shared" si="1"/>
        <v>17238</v>
      </c>
      <c r="H17" s="452"/>
      <c r="I17" s="452"/>
      <c r="J17" s="172">
        <v>17238</v>
      </c>
    </row>
    <row r="18" spans="1:10" s="27" customFormat="1" ht="12.75" customHeight="1">
      <c r="A18" s="31">
        <v>211</v>
      </c>
      <c r="B18" s="29" t="s">
        <v>109</v>
      </c>
      <c r="C18" s="128" t="s">
        <v>108</v>
      </c>
      <c r="D18" s="441">
        <v>1248</v>
      </c>
      <c r="E18" s="237">
        <v>20</v>
      </c>
      <c r="F18" s="81">
        <f t="shared" si="0"/>
        <v>24960</v>
      </c>
      <c r="G18" s="452">
        <f t="shared" si="1"/>
        <v>24960</v>
      </c>
      <c r="H18" s="452"/>
      <c r="I18" s="452"/>
      <c r="J18" s="172">
        <v>24960</v>
      </c>
    </row>
    <row r="19" spans="1:10" s="27" customFormat="1" ht="12.75" customHeight="1">
      <c r="A19" s="33" t="s">
        <v>955</v>
      </c>
      <c r="B19" s="34"/>
      <c r="C19" s="58"/>
      <c r="D19" s="439"/>
      <c r="E19" s="453"/>
      <c r="F19" s="68">
        <f>SUM(F10:F18)</f>
        <v>74318.3</v>
      </c>
      <c r="G19" s="452"/>
      <c r="H19" s="452"/>
      <c r="I19" s="452"/>
      <c r="J19" s="173">
        <v>74318.3</v>
      </c>
    </row>
    <row r="20" spans="1:10" s="27" customFormat="1" ht="12.75" customHeight="1">
      <c r="A20" s="31">
        <v>215</v>
      </c>
      <c r="B20" s="29" t="s">
        <v>937</v>
      </c>
      <c r="C20" s="128" t="s">
        <v>424</v>
      </c>
      <c r="D20" s="441">
        <v>33</v>
      </c>
      <c r="E20" s="237">
        <v>12</v>
      </c>
      <c r="F20" s="81">
        <f aca="true" t="shared" si="2" ref="F20:F32">D20*E20</f>
        <v>396</v>
      </c>
      <c r="G20" s="452">
        <f t="shared" si="1"/>
        <v>396</v>
      </c>
      <c r="H20" s="452"/>
      <c r="I20" s="452"/>
      <c r="J20" s="172">
        <v>396</v>
      </c>
    </row>
    <row r="21" spans="1:10" s="27" customFormat="1" ht="12.75" customHeight="1">
      <c r="A21" s="33" t="s">
        <v>327</v>
      </c>
      <c r="B21" s="34"/>
      <c r="C21" s="58"/>
      <c r="D21" s="439"/>
      <c r="E21" s="453"/>
      <c r="F21" s="68">
        <v>396</v>
      </c>
      <c r="G21" s="452"/>
      <c r="H21" s="452"/>
      <c r="I21" s="452"/>
      <c r="J21" s="173">
        <v>396</v>
      </c>
    </row>
    <row r="22" spans="1:10" s="27" customFormat="1" ht="12.75" customHeight="1">
      <c r="A22" s="31">
        <v>221</v>
      </c>
      <c r="B22" s="29" t="s">
        <v>937</v>
      </c>
      <c r="C22" s="128" t="s">
        <v>425</v>
      </c>
      <c r="D22" s="441">
        <v>42</v>
      </c>
      <c r="E22" s="237">
        <v>9.3</v>
      </c>
      <c r="F22" s="81">
        <f t="shared" si="2"/>
        <v>390.6</v>
      </c>
      <c r="G22" s="452">
        <f t="shared" si="1"/>
        <v>390.6</v>
      </c>
      <c r="H22" s="452"/>
      <c r="I22" s="452"/>
      <c r="J22" s="172">
        <v>390.6</v>
      </c>
    </row>
    <row r="23" spans="1:10" s="27" customFormat="1" ht="12.75" customHeight="1">
      <c r="A23" s="33" t="s">
        <v>329</v>
      </c>
      <c r="B23" s="34"/>
      <c r="C23" s="58"/>
      <c r="D23" s="439"/>
      <c r="E23" s="453"/>
      <c r="F23" s="68">
        <v>390.6</v>
      </c>
      <c r="G23" s="452"/>
      <c r="H23" s="452"/>
      <c r="I23" s="452"/>
      <c r="J23" s="173">
        <v>390.6</v>
      </c>
    </row>
    <row r="24" spans="1:10" s="27" customFormat="1" ht="12.75" customHeight="1">
      <c r="A24" s="31">
        <v>222</v>
      </c>
      <c r="B24" s="29" t="s">
        <v>937</v>
      </c>
      <c r="C24" s="128" t="s">
        <v>426</v>
      </c>
      <c r="D24" s="441">
        <v>60</v>
      </c>
      <c r="E24" s="237">
        <v>160</v>
      </c>
      <c r="F24" s="81">
        <f t="shared" si="2"/>
        <v>9600</v>
      </c>
      <c r="G24" s="452">
        <f t="shared" si="1"/>
        <v>9600</v>
      </c>
      <c r="H24" s="452"/>
      <c r="I24" s="452"/>
      <c r="J24" s="172">
        <v>9600</v>
      </c>
    </row>
    <row r="25" spans="1:10" s="27" customFormat="1" ht="12.75" customHeight="1">
      <c r="A25" s="31">
        <v>222</v>
      </c>
      <c r="B25" s="29" t="s">
        <v>937</v>
      </c>
      <c r="C25" s="128" t="s">
        <v>427</v>
      </c>
      <c r="D25" s="441">
        <v>210</v>
      </c>
      <c r="E25" s="237">
        <v>55</v>
      </c>
      <c r="F25" s="81">
        <f t="shared" si="2"/>
        <v>11550</v>
      </c>
      <c r="G25" s="452">
        <f t="shared" si="1"/>
        <v>11550</v>
      </c>
      <c r="H25" s="452"/>
      <c r="I25" s="452"/>
      <c r="J25" s="172">
        <v>11550</v>
      </c>
    </row>
    <row r="26" spans="1:10" s="27" customFormat="1" ht="12.75" customHeight="1">
      <c r="A26" s="31">
        <v>222</v>
      </c>
      <c r="B26" s="29" t="s">
        <v>937</v>
      </c>
      <c r="C26" s="128" t="s">
        <v>428</v>
      </c>
      <c r="D26" s="441">
        <v>136</v>
      </c>
      <c r="E26" s="237">
        <v>50</v>
      </c>
      <c r="F26" s="81">
        <f t="shared" si="2"/>
        <v>6800</v>
      </c>
      <c r="G26" s="452">
        <f t="shared" si="1"/>
        <v>6800</v>
      </c>
      <c r="H26" s="452"/>
      <c r="I26" s="452"/>
      <c r="J26" s="172">
        <v>6800</v>
      </c>
    </row>
    <row r="27" spans="1:10" s="27" customFormat="1" ht="12.75" customHeight="1">
      <c r="A27" s="31">
        <v>222</v>
      </c>
      <c r="B27" s="29" t="s">
        <v>937</v>
      </c>
      <c r="C27" s="128" t="s">
        <v>429</v>
      </c>
      <c r="D27" s="441">
        <v>404</v>
      </c>
      <c r="E27" s="237">
        <v>38</v>
      </c>
      <c r="F27" s="81">
        <f t="shared" si="2"/>
        <v>15352</v>
      </c>
      <c r="G27" s="452">
        <f t="shared" si="1"/>
        <v>15352</v>
      </c>
      <c r="H27" s="452"/>
      <c r="I27" s="452"/>
      <c r="J27" s="172">
        <v>15352</v>
      </c>
    </row>
    <row r="28" spans="1:10" s="27" customFormat="1" ht="12.75" customHeight="1">
      <c r="A28" s="31">
        <v>222</v>
      </c>
      <c r="B28" s="29" t="s">
        <v>937</v>
      </c>
      <c r="C28" s="128" t="s">
        <v>430</v>
      </c>
      <c r="D28" s="441">
        <v>245</v>
      </c>
      <c r="E28" s="237">
        <v>90</v>
      </c>
      <c r="F28" s="81">
        <f t="shared" si="2"/>
        <v>22050</v>
      </c>
      <c r="G28" s="452">
        <f t="shared" si="1"/>
        <v>22050</v>
      </c>
      <c r="H28" s="452"/>
      <c r="I28" s="452"/>
      <c r="J28" s="172">
        <v>22050</v>
      </c>
    </row>
    <row r="29" spans="1:10" s="27" customFormat="1" ht="12.75" customHeight="1">
      <c r="A29" s="33" t="s">
        <v>227</v>
      </c>
      <c r="B29" s="34"/>
      <c r="C29" s="58"/>
      <c r="D29" s="439"/>
      <c r="E29" s="453"/>
      <c r="F29" s="68">
        <f>SUM(F24:F28)</f>
        <v>65352</v>
      </c>
      <c r="G29" s="452"/>
      <c r="H29" s="452"/>
      <c r="I29" s="452"/>
      <c r="J29" s="173">
        <v>65352</v>
      </c>
    </row>
    <row r="30" spans="1:10" s="27" customFormat="1" ht="12.75" customHeight="1">
      <c r="A30" s="31">
        <v>223</v>
      </c>
      <c r="B30" s="29" t="s">
        <v>937</v>
      </c>
      <c r="C30" s="128" t="s">
        <v>334</v>
      </c>
      <c r="D30" s="441">
        <v>260</v>
      </c>
      <c r="E30" s="237">
        <v>14</v>
      </c>
      <c r="F30" s="81">
        <f t="shared" si="2"/>
        <v>3640</v>
      </c>
      <c r="G30" s="452">
        <f t="shared" si="1"/>
        <v>3640</v>
      </c>
      <c r="H30" s="452"/>
      <c r="I30" s="452"/>
      <c r="J30" s="172">
        <v>3640</v>
      </c>
    </row>
    <row r="31" spans="1:10" s="27" customFormat="1" ht="12.75" customHeight="1">
      <c r="A31" s="31">
        <v>223</v>
      </c>
      <c r="B31" s="29" t="s">
        <v>937</v>
      </c>
      <c r="C31" s="128" t="s">
        <v>335</v>
      </c>
      <c r="D31" s="441">
        <v>305</v>
      </c>
      <c r="E31" s="237">
        <v>8</v>
      </c>
      <c r="F31" s="81">
        <f t="shared" si="2"/>
        <v>2440</v>
      </c>
      <c r="G31" s="452">
        <f t="shared" si="1"/>
        <v>2440</v>
      </c>
      <c r="H31" s="452"/>
      <c r="I31" s="452"/>
      <c r="J31" s="172">
        <v>2440</v>
      </c>
    </row>
    <row r="32" spans="1:10" s="27" customFormat="1" ht="12.75" customHeight="1">
      <c r="A32" s="31">
        <v>223</v>
      </c>
      <c r="B32" s="29" t="s">
        <v>937</v>
      </c>
      <c r="C32" s="128" t="s">
        <v>336</v>
      </c>
      <c r="D32" s="441">
        <v>50</v>
      </c>
      <c r="E32" s="237">
        <v>145</v>
      </c>
      <c r="F32" s="81">
        <f t="shared" si="2"/>
        <v>7250</v>
      </c>
      <c r="G32" s="452">
        <f t="shared" si="1"/>
        <v>7250</v>
      </c>
      <c r="H32" s="452"/>
      <c r="I32" s="452"/>
      <c r="J32" s="172">
        <v>7250</v>
      </c>
    </row>
    <row r="33" spans="1:10" s="27" customFormat="1" ht="12.75" customHeight="1">
      <c r="A33" s="33" t="s">
        <v>337</v>
      </c>
      <c r="B33" s="34"/>
      <c r="C33" s="58"/>
      <c r="D33" s="439"/>
      <c r="E33" s="453"/>
      <c r="F33" s="68">
        <f>SUM(F30:F32)</f>
        <v>13330</v>
      </c>
      <c r="G33" s="452"/>
      <c r="H33" s="452"/>
      <c r="I33" s="452"/>
      <c r="J33" s="173">
        <v>13330</v>
      </c>
    </row>
    <row r="34" spans="1:10" s="27" customFormat="1" ht="12.75" customHeight="1">
      <c r="A34" s="36">
        <v>231</v>
      </c>
      <c r="B34" s="37" t="s">
        <v>953</v>
      </c>
      <c r="C34" s="60" t="s">
        <v>1043</v>
      </c>
      <c r="D34" s="66">
        <v>414</v>
      </c>
      <c r="E34" s="224">
        <v>22</v>
      </c>
      <c r="F34" s="81">
        <f aca="true" t="shared" si="3" ref="F34:F46">D34*E34</f>
        <v>9108</v>
      </c>
      <c r="G34" s="452">
        <f t="shared" si="1"/>
        <v>9108</v>
      </c>
      <c r="H34" s="452"/>
      <c r="I34" s="452"/>
      <c r="J34" s="172">
        <v>9108</v>
      </c>
    </row>
    <row r="35" spans="1:10" s="27" customFormat="1" ht="12.75" customHeight="1">
      <c r="A35" s="28">
        <v>231</v>
      </c>
      <c r="B35" s="30" t="s">
        <v>953</v>
      </c>
      <c r="C35" s="60" t="s">
        <v>1044</v>
      </c>
      <c r="D35" s="66">
        <v>219</v>
      </c>
      <c r="E35" s="224">
        <v>25</v>
      </c>
      <c r="F35" s="81">
        <f t="shared" si="3"/>
        <v>5475</v>
      </c>
      <c r="G35" s="452">
        <f t="shared" si="1"/>
        <v>5475</v>
      </c>
      <c r="H35" s="452"/>
      <c r="I35" s="452"/>
      <c r="J35" s="172">
        <v>5475</v>
      </c>
    </row>
    <row r="36" spans="1:10" s="27" customFormat="1" ht="12.75" customHeight="1">
      <c r="A36" s="35">
        <v>231</v>
      </c>
      <c r="B36" s="29" t="s">
        <v>937</v>
      </c>
      <c r="C36" s="60" t="s">
        <v>938</v>
      </c>
      <c r="D36" s="66">
        <v>204</v>
      </c>
      <c r="E36" s="237">
        <v>8.35</v>
      </c>
      <c r="F36" s="81">
        <f t="shared" si="3"/>
        <v>1703.3999999999999</v>
      </c>
      <c r="G36" s="452">
        <f t="shared" si="1"/>
        <v>1703.3999999999999</v>
      </c>
      <c r="H36" s="452"/>
      <c r="I36" s="452"/>
      <c r="J36" s="172">
        <v>1703.4</v>
      </c>
    </row>
    <row r="37" spans="1:10" s="27" customFormat="1" ht="12.75" customHeight="1">
      <c r="A37" s="28">
        <v>231</v>
      </c>
      <c r="B37" s="29" t="s">
        <v>960</v>
      </c>
      <c r="C37" s="110" t="s">
        <v>111</v>
      </c>
      <c r="D37" s="247">
        <v>68</v>
      </c>
      <c r="E37" s="224">
        <v>40</v>
      </c>
      <c r="F37" s="81">
        <f t="shared" si="3"/>
        <v>2720</v>
      </c>
      <c r="G37" s="452">
        <f t="shared" si="1"/>
        <v>2720</v>
      </c>
      <c r="H37" s="452"/>
      <c r="I37" s="452"/>
      <c r="J37" s="172">
        <v>2720</v>
      </c>
    </row>
    <row r="38" spans="1:10" s="27" customFormat="1" ht="12.75" customHeight="1">
      <c r="A38" s="28">
        <v>231</v>
      </c>
      <c r="B38" s="29" t="s">
        <v>960</v>
      </c>
      <c r="C38" s="110" t="s">
        <v>112</v>
      </c>
      <c r="D38" s="247">
        <v>22</v>
      </c>
      <c r="E38" s="224">
        <v>45</v>
      </c>
      <c r="F38" s="81">
        <f t="shared" si="3"/>
        <v>990</v>
      </c>
      <c r="G38" s="452">
        <f t="shared" si="1"/>
        <v>990</v>
      </c>
      <c r="H38" s="452"/>
      <c r="I38" s="452"/>
      <c r="J38" s="172">
        <v>990</v>
      </c>
    </row>
    <row r="39" spans="1:10" s="27" customFormat="1" ht="12.75" customHeight="1">
      <c r="A39" s="28">
        <v>231</v>
      </c>
      <c r="B39" s="29" t="s">
        <v>960</v>
      </c>
      <c r="C39" s="110" t="s">
        <v>113</v>
      </c>
      <c r="D39" s="247">
        <v>68</v>
      </c>
      <c r="E39" s="224">
        <v>20</v>
      </c>
      <c r="F39" s="81">
        <f t="shared" si="3"/>
        <v>1360</v>
      </c>
      <c r="G39" s="452">
        <f t="shared" si="1"/>
        <v>1360</v>
      </c>
      <c r="H39" s="452"/>
      <c r="I39" s="452"/>
      <c r="J39" s="172">
        <v>1360</v>
      </c>
    </row>
    <row r="40" spans="1:10" s="27" customFormat="1" ht="12.75" customHeight="1">
      <c r="A40" s="28">
        <v>231</v>
      </c>
      <c r="B40" s="29" t="s">
        <v>960</v>
      </c>
      <c r="C40" s="110" t="s">
        <v>114</v>
      </c>
      <c r="D40" s="247">
        <v>48</v>
      </c>
      <c r="E40" s="224">
        <v>40</v>
      </c>
      <c r="F40" s="81">
        <f t="shared" si="3"/>
        <v>1920</v>
      </c>
      <c r="G40" s="452">
        <f t="shared" si="1"/>
        <v>1920</v>
      </c>
      <c r="H40" s="452"/>
      <c r="I40" s="452"/>
      <c r="J40" s="172">
        <v>1920</v>
      </c>
    </row>
    <row r="41" spans="1:10" s="27" customFormat="1" ht="12.75" customHeight="1">
      <c r="A41" s="28">
        <v>231</v>
      </c>
      <c r="B41" s="29" t="s">
        <v>960</v>
      </c>
      <c r="C41" s="110" t="s">
        <v>116</v>
      </c>
      <c r="D41" s="247">
        <v>83</v>
      </c>
      <c r="E41" s="224">
        <v>35</v>
      </c>
      <c r="F41" s="81">
        <f t="shared" si="3"/>
        <v>2905</v>
      </c>
      <c r="G41" s="452">
        <f t="shared" si="1"/>
        <v>2905</v>
      </c>
      <c r="H41" s="452"/>
      <c r="I41" s="452"/>
      <c r="J41" s="172">
        <v>2905</v>
      </c>
    </row>
    <row r="42" spans="1:10" s="27" customFormat="1" ht="12.75" customHeight="1">
      <c r="A42" s="28">
        <v>231</v>
      </c>
      <c r="B42" s="167" t="s">
        <v>960</v>
      </c>
      <c r="C42" s="168" t="s">
        <v>431</v>
      </c>
      <c r="D42" s="247">
        <v>45</v>
      </c>
      <c r="E42" s="224">
        <v>16</v>
      </c>
      <c r="F42" s="81">
        <f t="shared" si="3"/>
        <v>720</v>
      </c>
      <c r="G42" s="452">
        <f t="shared" si="1"/>
        <v>720</v>
      </c>
      <c r="H42" s="452"/>
      <c r="I42" s="452"/>
      <c r="J42" s="172">
        <v>720</v>
      </c>
    </row>
    <row r="43" spans="1:10" s="27" customFormat="1" ht="12.75" customHeight="1">
      <c r="A43" s="28">
        <v>231</v>
      </c>
      <c r="B43" s="37" t="s">
        <v>937</v>
      </c>
      <c r="C43" s="168" t="s">
        <v>432</v>
      </c>
      <c r="D43" s="247">
        <v>40</v>
      </c>
      <c r="E43" s="224">
        <v>18</v>
      </c>
      <c r="F43" s="81">
        <f t="shared" si="3"/>
        <v>720</v>
      </c>
      <c r="G43" s="452">
        <f t="shared" si="1"/>
        <v>720</v>
      </c>
      <c r="H43" s="452"/>
      <c r="I43" s="452"/>
      <c r="J43" s="172">
        <v>720</v>
      </c>
    </row>
    <row r="44" spans="1:10" s="27" customFormat="1" ht="12.75" customHeight="1">
      <c r="A44" s="28">
        <v>231</v>
      </c>
      <c r="B44" s="37" t="s">
        <v>937</v>
      </c>
      <c r="C44" s="168" t="s">
        <v>120</v>
      </c>
      <c r="D44" s="247">
        <v>80</v>
      </c>
      <c r="E44" s="224">
        <v>9</v>
      </c>
      <c r="F44" s="81">
        <f t="shared" si="3"/>
        <v>720</v>
      </c>
      <c r="G44" s="452">
        <f t="shared" si="1"/>
        <v>720</v>
      </c>
      <c r="H44" s="452"/>
      <c r="I44" s="452"/>
      <c r="J44" s="172">
        <v>720</v>
      </c>
    </row>
    <row r="45" spans="1:10" s="27" customFormat="1" ht="12.75" customHeight="1">
      <c r="A45" s="28">
        <v>231</v>
      </c>
      <c r="B45" s="37" t="s">
        <v>937</v>
      </c>
      <c r="C45" s="168" t="s">
        <v>121</v>
      </c>
      <c r="D45" s="247">
        <v>80</v>
      </c>
      <c r="E45" s="224">
        <v>3.8</v>
      </c>
      <c r="F45" s="81">
        <f t="shared" si="3"/>
        <v>304</v>
      </c>
      <c r="G45" s="452">
        <f t="shared" si="1"/>
        <v>304</v>
      </c>
      <c r="H45" s="452"/>
      <c r="I45" s="452"/>
      <c r="J45" s="172">
        <v>304</v>
      </c>
    </row>
    <row r="46" spans="1:11" s="27" customFormat="1" ht="12.75" customHeight="1">
      <c r="A46" s="28">
        <v>231</v>
      </c>
      <c r="B46" s="37" t="s">
        <v>937</v>
      </c>
      <c r="C46" s="168" t="s">
        <v>433</v>
      </c>
      <c r="D46" s="247">
        <v>200</v>
      </c>
      <c r="E46" s="224">
        <v>1</v>
      </c>
      <c r="F46" s="81">
        <f t="shared" si="3"/>
        <v>200</v>
      </c>
      <c r="G46" s="452">
        <f t="shared" si="1"/>
        <v>200</v>
      </c>
      <c r="H46" s="452"/>
      <c r="I46" s="452"/>
      <c r="J46" s="172">
        <v>200</v>
      </c>
      <c r="K46" s="129"/>
    </row>
    <row r="47" spans="1:11" s="41" customFormat="1" ht="12.75" customHeight="1">
      <c r="A47" s="38" t="s">
        <v>956</v>
      </c>
      <c r="B47" s="39"/>
      <c r="C47" s="61"/>
      <c r="D47" s="69"/>
      <c r="E47" s="454"/>
      <c r="F47" s="68">
        <f>SUM(F34:F46)</f>
        <v>28845.4</v>
      </c>
      <c r="G47" s="452"/>
      <c r="H47" s="452"/>
      <c r="I47" s="452"/>
      <c r="J47" s="173">
        <v>28845.4</v>
      </c>
      <c r="K47" s="138"/>
    </row>
    <row r="48" spans="1:11" s="41" customFormat="1" ht="12.75" customHeight="1">
      <c r="A48" s="36">
        <v>234</v>
      </c>
      <c r="B48" s="37" t="s">
        <v>434</v>
      </c>
      <c r="C48" s="60" t="s">
        <v>435</v>
      </c>
      <c r="D48" s="66">
        <v>295</v>
      </c>
      <c r="E48" s="224">
        <v>6</v>
      </c>
      <c r="F48" s="81">
        <f>D48*E48</f>
        <v>1770</v>
      </c>
      <c r="G48" s="452">
        <f t="shared" si="1"/>
        <v>1770</v>
      </c>
      <c r="H48" s="452"/>
      <c r="I48" s="452"/>
      <c r="J48" s="172">
        <v>1770</v>
      </c>
      <c r="K48" s="138"/>
    </row>
    <row r="49" spans="1:11" s="41" customFormat="1" ht="12.75" customHeight="1">
      <c r="A49" s="36">
        <v>234</v>
      </c>
      <c r="B49" s="37" t="s">
        <v>436</v>
      </c>
      <c r="C49" s="60" t="s">
        <v>437</v>
      </c>
      <c r="D49" s="66">
        <v>968</v>
      </c>
      <c r="E49" s="224">
        <v>4.4</v>
      </c>
      <c r="F49" s="81">
        <f>D49*E49</f>
        <v>4259.200000000001</v>
      </c>
      <c r="G49" s="452">
        <f t="shared" si="1"/>
        <v>4259.200000000001</v>
      </c>
      <c r="H49" s="452"/>
      <c r="I49" s="452"/>
      <c r="J49" s="172">
        <v>4259.2</v>
      </c>
      <c r="K49" s="138"/>
    </row>
    <row r="50" spans="1:11" s="41" customFormat="1" ht="12.75" customHeight="1">
      <c r="A50" s="36">
        <v>234</v>
      </c>
      <c r="B50" s="37" t="s">
        <v>117</v>
      </c>
      <c r="C50" s="60" t="s">
        <v>438</v>
      </c>
      <c r="D50" s="66">
        <v>360</v>
      </c>
      <c r="E50" s="224">
        <v>7</v>
      </c>
      <c r="F50" s="81">
        <f>D50*E50</f>
        <v>2520</v>
      </c>
      <c r="G50" s="452">
        <f t="shared" si="1"/>
        <v>2520</v>
      </c>
      <c r="H50" s="452"/>
      <c r="I50" s="452"/>
      <c r="J50" s="172">
        <v>2520</v>
      </c>
      <c r="K50" s="138"/>
    </row>
    <row r="51" spans="1:11" s="41" customFormat="1" ht="12.75" customHeight="1">
      <c r="A51" s="36">
        <v>234</v>
      </c>
      <c r="B51" s="37" t="s">
        <v>439</v>
      </c>
      <c r="C51" s="60" t="s">
        <v>440</v>
      </c>
      <c r="D51" s="66">
        <v>6</v>
      </c>
      <c r="E51" s="456">
        <v>3.9</v>
      </c>
      <c r="F51" s="81">
        <f>D51*E51</f>
        <v>23.4</v>
      </c>
      <c r="G51" s="452">
        <f t="shared" si="1"/>
        <v>23.4</v>
      </c>
      <c r="H51" s="452"/>
      <c r="I51" s="452"/>
      <c r="J51" s="172">
        <v>23.4</v>
      </c>
      <c r="K51" s="138"/>
    </row>
    <row r="52" spans="1:11" s="41" customFormat="1" ht="12.75" customHeight="1">
      <c r="A52" s="38" t="s">
        <v>346</v>
      </c>
      <c r="B52" s="39"/>
      <c r="C52" s="61"/>
      <c r="D52" s="69"/>
      <c r="E52" s="454"/>
      <c r="F52" s="68">
        <f>SUM(F48:F51)</f>
        <v>8572.6</v>
      </c>
      <c r="G52" s="452"/>
      <c r="H52" s="452"/>
      <c r="I52" s="452"/>
      <c r="J52" s="173">
        <v>8572.6</v>
      </c>
      <c r="K52" s="138"/>
    </row>
    <row r="53" spans="1:11" s="41" customFormat="1" ht="12.75" customHeight="1">
      <c r="A53" s="36">
        <v>254</v>
      </c>
      <c r="B53" s="37" t="s">
        <v>937</v>
      </c>
      <c r="C53" s="60" t="s">
        <v>441</v>
      </c>
      <c r="D53" s="66">
        <v>292</v>
      </c>
      <c r="E53" s="224">
        <v>6</v>
      </c>
      <c r="F53" s="81">
        <f>D53*E53</f>
        <v>1752</v>
      </c>
      <c r="G53" s="452">
        <f t="shared" si="1"/>
        <v>1752</v>
      </c>
      <c r="H53" s="452"/>
      <c r="I53" s="452"/>
      <c r="J53" s="172">
        <v>1752</v>
      </c>
      <c r="K53" s="138"/>
    </row>
    <row r="54" spans="1:11" s="41" customFormat="1" ht="12.75" customHeight="1">
      <c r="A54" s="36">
        <v>254</v>
      </c>
      <c r="B54" s="37" t="s">
        <v>937</v>
      </c>
      <c r="C54" s="60" t="s">
        <v>442</v>
      </c>
      <c r="D54" s="66">
        <v>419</v>
      </c>
      <c r="E54" s="224">
        <v>9</v>
      </c>
      <c r="F54" s="81">
        <f>D54*E54</f>
        <v>3771</v>
      </c>
      <c r="G54" s="452">
        <f t="shared" si="1"/>
        <v>3771</v>
      </c>
      <c r="H54" s="452"/>
      <c r="I54" s="452"/>
      <c r="J54" s="172">
        <v>3771</v>
      </c>
      <c r="K54" s="138"/>
    </row>
    <row r="55" spans="1:11" s="41" customFormat="1" ht="12.75" customHeight="1">
      <c r="A55" s="36">
        <v>254</v>
      </c>
      <c r="B55" s="30" t="s">
        <v>937</v>
      </c>
      <c r="C55" s="60" t="s">
        <v>443</v>
      </c>
      <c r="D55" s="66">
        <v>12</v>
      </c>
      <c r="E55" s="456">
        <v>5</v>
      </c>
      <c r="F55" s="81">
        <f>D55*E55</f>
        <v>60</v>
      </c>
      <c r="G55" s="452">
        <f t="shared" si="1"/>
        <v>60</v>
      </c>
      <c r="H55" s="452"/>
      <c r="I55" s="452"/>
      <c r="J55" s="172">
        <v>60</v>
      </c>
      <c r="K55" s="138"/>
    </row>
    <row r="56" spans="1:11" s="41" customFormat="1" ht="12.75" customHeight="1">
      <c r="A56" s="38" t="s">
        <v>349</v>
      </c>
      <c r="B56" s="39"/>
      <c r="C56" s="61"/>
      <c r="D56" s="69"/>
      <c r="E56" s="454"/>
      <c r="F56" s="68">
        <f>SUM(F53:F55)</f>
        <v>5583</v>
      </c>
      <c r="G56" s="452"/>
      <c r="H56" s="452"/>
      <c r="I56" s="452"/>
      <c r="J56" s="173">
        <v>5583</v>
      </c>
      <c r="K56" s="138"/>
    </row>
    <row r="57" spans="1:11" s="41" customFormat="1" ht="12.75" customHeight="1">
      <c r="A57" s="36">
        <v>255</v>
      </c>
      <c r="B57" s="37" t="s">
        <v>937</v>
      </c>
      <c r="C57" s="110" t="s">
        <v>444</v>
      </c>
      <c r="D57" s="66">
        <v>97</v>
      </c>
      <c r="E57" s="224">
        <v>4</v>
      </c>
      <c r="F57" s="81">
        <f>D57*E57</f>
        <v>388</v>
      </c>
      <c r="G57" s="452">
        <f t="shared" si="1"/>
        <v>388</v>
      </c>
      <c r="H57" s="452"/>
      <c r="I57" s="452"/>
      <c r="J57" s="172">
        <v>388</v>
      </c>
      <c r="K57" s="138"/>
    </row>
    <row r="58" spans="1:11" s="41" customFormat="1" ht="12.75" customHeight="1">
      <c r="A58" s="36">
        <v>255</v>
      </c>
      <c r="B58" s="37" t="s">
        <v>937</v>
      </c>
      <c r="C58" s="110" t="s">
        <v>445</v>
      </c>
      <c r="D58" s="66">
        <v>95</v>
      </c>
      <c r="E58" s="224">
        <v>26</v>
      </c>
      <c r="F58" s="81">
        <f>D58*E58</f>
        <v>2470</v>
      </c>
      <c r="G58" s="452">
        <f t="shared" si="1"/>
        <v>2470</v>
      </c>
      <c r="H58" s="452"/>
      <c r="I58" s="452"/>
      <c r="J58" s="172">
        <v>2470</v>
      </c>
      <c r="K58" s="138"/>
    </row>
    <row r="59" spans="1:11" s="41" customFormat="1" ht="12.75" customHeight="1">
      <c r="A59" s="36">
        <v>255</v>
      </c>
      <c r="B59" s="37" t="s">
        <v>937</v>
      </c>
      <c r="C59" s="110" t="s">
        <v>446</v>
      </c>
      <c r="D59" s="66">
        <v>48</v>
      </c>
      <c r="E59" s="224">
        <v>7</v>
      </c>
      <c r="F59" s="81">
        <f>D59*E59</f>
        <v>336</v>
      </c>
      <c r="G59" s="452">
        <f t="shared" si="1"/>
        <v>336</v>
      </c>
      <c r="H59" s="452"/>
      <c r="I59" s="452"/>
      <c r="J59" s="172">
        <v>336</v>
      </c>
      <c r="K59" s="138"/>
    </row>
    <row r="60" spans="1:11" s="41" customFormat="1" ht="12.75" customHeight="1">
      <c r="A60" s="36">
        <v>255</v>
      </c>
      <c r="B60" s="30" t="s">
        <v>937</v>
      </c>
      <c r="C60" s="110" t="s">
        <v>447</v>
      </c>
      <c r="D60" s="66">
        <v>140</v>
      </c>
      <c r="E60" s="456">
        <v>120</v>
      </c>
      <c r="F60" s="81">
        <f>D60*E60</f>
        <v>16800</v>
      </c>
      <c r="G60" s="452">
        <f t="shared" si="1"/>
        <v>16800</v>
      </c>
      <c r="H60" s="452"/>
      <c r="I60" s="452"/>
      <c r="J60" s="172">
        <v>16800</v>
      </c>
      <c r="K60" s="138"/>
    </row>
    <row r="61" spans="1:11" s="41" customFormat="1" ht="12.75" customHeight="1">
      <c r="A61" s="38" t="s">
        <v>351</v>
      </c>
      <c r="B61" s="39"/>
      <c r="C61" s="61"/>
      <c r="D61" s="69"/>
      <c r="E61" s="454"/>
      <c r="F61" s="68">
        <f>SUM(F57:F60)</f>
        <v>19994</v>
      </c>
      <c r="G61" s="452"/>
      <c r="H61" s="452"/>
      <c r="I61" s="452"/>
      <c r="J61" s="173">
        <v>19994</v>
      </c>
      <c r="K61" s="138"/>
    </row>
    <row r="62" spans="1:10" s="27" customFormat="1" ht="12.75" customHeight="1">
      <c r="A62" s="36">
        <v>256</v>
      </c>
      <c r="B62" s="37" t="s">
        <v>954</v>
      </c>
      <c r="C62" s="60" t="s">
        <v>962</v>
      </c>
      <c r="D62" s="66">
        <v>2300</v>
      </c>
      <c r="E62" s="224">
        <v>2.85</v>
      </c>
      <c r="F62" s="81">
        <f>D62*E62</f>
        <v>6555</v>
      </c>
      <c r="G62" s="452">
        <f t="shared" si="1"/>
        <v>6555</v>
      </c>
      <c r="H62" s="452"/>
      <c r="I62" s="452"/>
      <c r="J62" s="172">
        <v>6555</v>
      </c>
    </row>
    <row r="63" spans="1:11" s="43" customFormat="1" ht="12.75" customHeight="1">
      <c r="A63" s="36">
        <v>256</v>
      </c>
      <c r="B63" s="37" t="s">
        <v>937</v>
      </c>
      <c r="C63" s="60" t="s">
        <v>448</v>
      </c>
      <c r="D63" s="66">
        <v>104</v>
      </c>
      <c r="E63" s="224">
        <v>32</v>
      </c>
      <c r="F63" s="81">
        <f>D63*E63</f>
        <v>3328</v>
      </c>
      <c r="G63" s="452">
        <f t="shared" si="1"/>
        <v>3328</v>
      </c>
      <c r="H63" s="452"/>
      <c r="I63" s="452"/>
      <c r="J63" s="172">
        <v>3328</v>
      </c>
      <c r="K63" s="82"/>
    </row>
    <row r="64" spans="1:11" s="43" customFormat="1" ht="12.75" customHeight="1">
      <c r="A64" s="36">
        <v>256</v>
      </c>
      <c r="B64" s="30" t="s">
        <v>954</v>
      </c>
      <c r="C64" s="60" t="s">
        <v>952</v>
      </c>
      <c r="D64" s="66">
        <v>120</v>
      </c>
      <c r="E64" s="456">
        <v>27.5</v>
      </c>
      <c r="F64" s="81">
        <f>D64*E64</f>
        <v>3300</v>
      </c>
      <c r="G64" s="452">
        <f t="shared" si="1"/>
        <v>3300</v>
      </c>
      <c r="H64" s="452"/>
      <c r="I64" s="452"/>
      <c r="J64" s="172">
        <v>3300</v>
      </c>
      <c r="K64" s="82"/>
    </row>
    <row r="65" spans="1:10" s="44" customFormat="1" ht="12.75" customHeight="1">
      <c r="A65" s="38" t="s">
        <v>957</v>
      </c>
      <c r="B65" s="39"/>
      <c r="C65" s="61"/>
      <c r="D65" s="69"/>
      <c r="E65" s="454"/>
      <c r="F65" s="68">
        <f>SUM(F62:F64)</f>
        <v>13183</v>
      </c>
      <c r="G65" s="452"/>
      <c r="H65" s="452"/>
      <c r="I65" s="452"/>
      <c r="J65" s="173">
        <v>13183</v>
      </c>
    </row>
    <row r="66" spans="1:10" s="44" customFormat="1" ht="12.75" customHeight="1">
      <c r="A66" s="36">
        <v>258</v>
      </c>
      <c r="B66" s="37" t="s">
        <v>449</v>
      </c>
      <c r="C66" s="110" t="s">
        <v>450</v>
      </c>
      <c r="D66" s="66">
        <v>404</v>
      </c>
      <c r="E66" s="224">
        <v>3.6</v>
      </c>
      <c r="F66" s="81">
        <f>D66*E66</f>
        <v>1454.4</v>
      </c>
      <c r="G66" s="452">
        <f t="shared" si="1"/>
        <v>1454.4</v>
      </c>
      <c r="H66" s="452"/>
      <c r="I66" s="452"/>
      <c r="J66" s="172">
        <v>1454.4</v>
      </c>
    </row>
    <row r="67" spans="1:10" s="44" customFormat="1" ht="12.75" customHeight="1">
      <c r="A67" s="36">
        <v>258</v>
      </c>
      <c r="B67" s="37" t="s">
        <v>451</v>
      </c>
      <c r="C67" s="110" t="s">
        <v>452</v>
      </c>
      <c r="D67" s="66">
        <v>1160</v>
      </c>
      <c r="E67" s="224">
        <v>7.6</v>
      </c>
      <c r="F67" s="81">
        <f>D67*E67</f>
        <v>8816</v>
      </c>
      <c r="G67" s="452">
        <f t="shared" si="1"/>
        <v>8816</v>
      </c>
      <c r="H67" s="452"/>
      <c r="I67" s="452"/>
      <c r="J67" s="172">
        <v>8816</v>
      </c>
    </row>
    <row r="68" spans="1:10" s="44" customFormat="1" ht="12.75" customHeight="1">
      <c r="A68" s="38" t="s">
        <v>260</v>
      </c>
      <c r="B68" s="39"/>
      <c r="C68" s="61"/>
      <c r="D68" s="69"/>
      <c r="E68" s="454"/>
      <c r="F68" s="68">
        <f>SUM(F66:F67)</f>
        <v>10270.4</v>
      </c>
      <c r="G68" s="452"/>
      <c r="H68" s="452"/>
      <c r="I68" s="452"/>
      <c r="J68" s="173">
        <v>10270.4</v>
      </c>
    </row>
    <row r="69" spans="1:10" s="44" customFormat="1" ht="12.75" customHeight="1">
      <c r="A69" s="36">
        <v>275</v>
      </c>
      <c r="B69" s="37" t="s">
        <v>937</v>
      </c>
      <c r="C69" s="109" t="s">
        <v>453</v>
      </c>
      <c r="D69" s="243">
        <v>30</v>
      </c>
      <c r="E69" s="224">
        <v>0.95</v>
      </c>
      <c r="F69" s="81">
        <f aca="true" t="shared" si="4" ref="F69:F74">D69*E69</f>
        <v>28.5</v>
      </c>
      <c r="G69" s="452">
        <f t="shared" si="1"/>
        <v>28.5</v>
      </c>
      <c r="H69" s="452"/>
      <c r="I69" s="452"/>
      <c r="J69" s="172">
        <v>28.5</v>
      </c>
    </row>
    <row r="70" spans="1:10" s="44" customFormat="1" ht="12.75" customHeight="1">
      <c r="A70" s="36">
        <v>275</v>
      </c>
      <c r="B70" s="37" t="s">
        <v>937</v>
      </c>
      <c r="C70" s="109" t="s">
        <v>454</v>
      </c>
      <c r="D70" s="243">
        <v>60</v>
      </c>
      <c r="E70" s="224">
        <v>3.9</v>
      </c>
      <c r="F70" s="81">
        <f t="shared" si="4"/>
        <v>234</v>
      </c>
      <c r="G70" s="452">
        <f t="shared" si="1"/>
        <v>234</v>
      </c>
      <c r="H70" s="452"/>
      <c r="I70" s="452"/>
      <c r="J70" s="172">
        <v>234</v>
      </c>
    </row>
    <row r="71" spans="1:10" s="44" customFormat="1" ht="12.75" customHeight="1">
      <c r="A71" s="36">
        <v>275</v>
      </c>
      <c r="B71" s="37" t="s">
        <v>937</v>
      </c>
      <c r="C71" s="109" t="s">
        <v>455</v>
      </c>
      <c r="D71" s="243">
        <v>40</v>
      </c>
      <c r="E71" s="224">
        <v>3.5</v>
      </c>
      <c r="F71" s="81">
        <f t="shared" si="4"/>
        <v>140</v>
      </c>
      <c r="G71" s="452">
        <f t="shared" si="1"/>
        <v>140</v>
      </c>
      <c r="H71" s="452"/>
      <c r="I71" s="452"/>
      <c r="J71" s="172">
        <v>140</v>
      </c>
    </row>
    <row r="72" spans="1:10" s="44" customFormat="1" ht="12.75" customHeight="1">
      <c r="A72" s="36">
        <v>275</v>
      </c>
      <c r="B72" s="37" t="s">
        <v>937</v>
      </c>
      <c r="C72" s="109" t="s">
        <v>456</v>
      </c>
      <c r="D72" s="243">
        <v>50</v>
      </c>
      <c r="E72" s="224">
        <v>1.2</v>
      </c>
      <c r="F72" s="81">
        <f t="shared" si="4"/>
        <v>60</v>
      </c>
      <c r="G72" s="452">
        <f aca="true" t="shared" si="5" ref="G72:G135">F72</f>
        <v>60</v>
      </c>
      <c r="H72" s="452"/>
      <c r="I72" s="452"/>
      <c r="J72" s="172">
        <v>60</v>
      </c>
    </row>
    <row r="73" spans="1:10" s="44" customFormat="1" ht="12.75" customHeight="1">
      <c r="A73" s="36">
        <v>275</v>
      </c>
      <c r="B73" s="37" t="s">
        <v>937</v>
      </c>
      <c r="C73" s="109" t="s">
        <v>457</v>
      </c>
      <c r="D73" s="66">
        <v>40</v>
      </c>
      <c r="E73" s="224">
        <v>4.4</v>
      </c>
      <c r="F73" s="81">
        <f t="shared" si="4"/>
        <v>176</v>
      </c>
      <c r="G73" s="452">
        <f t="shared" si="5"/>
        <v>176</v>
      </c>
      <c r="H73" s="452"/>
      <c r="I73" s="452"/>
      <c r="J73" s="172">
        <v>176</v>
      </c>
    </row>
    <row r="74" spans="1:10" s="44" customFormat="1" ht="12.75" customHeight="1">
      <c r="A74" s="36">
        <v>275</v>
      </c>
      <c r="B74" s="37" t="s">
        <v>937</v>
      </c>
      <c r="C74" s="109" t="s">
        <v>458</v>
      </c>
      <c r="D74" s="66">
        <v>35</v>
      </c>
      <c r="E74" s="224">
        <v>6.7</v>
      </c>
      <c r="F74" s="81">
        <f t="shared" si="4"/>
        <v>234.5</v>
      </c>
      <c r="G74" s="452">
        <f t="shared" si="5"/>
        <v>234.5</v>
      </c>
      <c r="H74" s="452"/>
      <c r="I74" s="452"/>
      <c r="J74" s="172">
        <v>234.5</v>
      </c>
    </row>
    <row r="75" spans="1:10" s="44" customFormat="1" ht="12.75" customHeight="1">
      <c r="A75" s="38" t="s">
        <v>459</v>
      </c>
      <c r="B75" s="39"/>
      <c r="C75" s="61"/>
      <c r="D75" s="69"/>
      <c r="E75" s="454"/>
      <c r="F75" s="68">
        <f>SUM(F69:F74)</f>
        <v>873</v>
      </c>
      <c r="G75" s="452"/>
      <c r="H75" s="452"/>
      <c r="I75" s="452"/>
      <c r="J75" s="173">
        <v>873</v>
      </c>
    </row>
    <row r="76" spans="1:10" s="44" customFormat="1" ht="12.75" customHeight="1">
      <c r="A76" s="36">
        <v>279</v>
      </c>
      <c r="B76" s="37" t="s">
        <v>937</v>
      </c>
      <c r="C76" s="110" t="s">
        <v>460</v>
      </c>
      <c r="D76" s="66">
        <v>72</v>
      </c>
      <c r="E76" s="224">
        <v>65</v>
      </c>
      <c r="F76" s="81">
        <f>D76*E76</f>
        <v>4680</v>
      </c>
      <c r="G76" s="452">
        <f t="shared" si="5"/>
        <v>4680</v>
      </c>
      <c r="H76" s="452"/>
      <c r="I76" s="452"/>
      <c r="J76" s="172">
        <v>4680</v>
      </c>
    </row>
    <row r="77" spans="1:10" s="44" customFormat="1" ht="12.75" customHeight="1">
      <c r="A77" s="36">
        <v>279</v>
      </c>
      <c r="B77" s="37" t="s">
        <v>937</v>
      </c>
      <c r="C77" s="110" t="s">
        <v>461</v>
      </c>
      <c r="D77" s="66">
        <v>120</v>
      </c>
      <c r="E77" s="224">
        <v>7</v>
      </c>
      <c r="F77" s="81">
        <f>D77*E77</f>
        <v>840</v>
      </c>
      <c r="G77" s="452">
        <f t="shared" si="5"/>
        <v>840</v>
      </c>
      <c r="H77" s="452"/>
      <c r="I77" s="452"/>
      <c r="J77" s="172">
        <v>840</v>
      </c>
    </row>
    <row r="78" spans="1:10" s="44" customFormat="1" ht="12.75" customHeight="1">
      <c r="A78" s="38" t="s">
        <v>462</v>
      </c>
      <c r="B78" s="39"/>
      <c r="C78" s="61"/>
      <c r="D78" s="69"/>
      <c r="E78" s="454"/>
      <c r="F78" s="68">
        <f>SUM(F76:F77)</f>
        <v>5520</v>
      </c>
      <c r="G78" s="452"/>
      <c r="H78" s="452"/>
      <c r="I78" s="452"/>
      <c r="J78" s="173">
        <v>5520</v>
      </c>
    </row>
    <row r="79" spans="1:10" s="44" customFormat="1" ht="12.75" customHeight="1">
      <c r="A79" s="36">
        <v>291</v>
      </c>
      <c r="B79" s="37" t="s">
        <v>937</v>
      </c>
      <c r="C79" s="109" t="s">
        <v>463</v>
      </c>
      <c r="D79" s="243">
        <v>2578</v>
      </c>
      <c r="E79" s="224">
        <v>2</v>
      </c>
      <c r="F79" s="81">
        <f aca="true" t="shared" si="6" ref="F79:F84">D79*E79</f>
        <v>5156</v>
      </c>
      <c r="G79" s="452">
        <f t="shared" si="5"/>
        <v>5156</v>
      </c>
      <c r="H79" s="452"/>
      <c r="I79" s="452"/>
      <c r="J79" s="172">
        <v>5156</v>
      </c>
    </row>
    <row r="80" spans="1:10" s="44" customFormat="1" ht="12.75" customHeight="1">
      <c r="A80" s="36">
        <v>291</v>
      </c>
      <c r="B80" s="37" t="s">
        <v>954</v>
      </c>
      <c r="C80" s="109" t="s">
        <v>464</v>
      </c>
      <c r="D80" s="243">
        <v>724</v>
      </c>
      <c r="E80" s="224">
        <v>2</v>
      </c>
      <c r="F80" s="81">
        <f t="shared" si="6"/>
        <v>1448</v>
      </c>
      <c r="G80" s="452">
        <f t="shared" si="5"/>
        <v>1448</v>
      </c>
      <c r="H80" s="452"/>
      <c r="I80" s="452"/>
      <c r="J80" s="172">
        <v>1448</v>
      </c>
    </row>
    <row r="81" spans="1:10" s="44" customFormat="1" ht="12.75" customHeight="1">
      <c r="A81" s="36">
        <v>291</v>
      </c>
      <c r="B81" s="37" t="s">
        <v>954</v>
      </c>
      <c r="C81" s="110" t="s">
        <v>356</v>
      </c>
      <c r="D81" s="243">
        <v>144</v>
      </c>
      <c r="E81" s="224">
        <v>5</v>
      </c>
      <c r="F81" s="81">
        <f t="shared" si="6"/>
        <v>720</v>
      </c>
      <c r="G81" s="452">
        <f t="shared" si="5"/>
        <v>720</v>
      </c>
      <c r="H81" s="452"/>
      <c r="I81" s="452"/>
      <c r="J81" s="172">
        <v>720</v>
      </c>
    </row>
    <row r="82" spans="1:10" s="44" customFormat="1" ht="12.75" customHeight="1">
      <c r="A82" s="36">
        <v>291</v>
      </c>
      <c r="B82" s="37" t="s">
        <v>937</v>
      </c>
      <c r="C82" s="110" t="s">
        <v>360</v>
      </c>
      <c r="D82" s="243">
        <v>106</v>
      </c>
      <c r="E82" s="224">
        <v>7.8</v>
      </c>
      <c r="F82" s="81">
        <f t="shared" si="6"/>
        <v>826.8</v>
      </c>
      <c r="G82" s="452">
        <f t="shared" si="5"/>
        <v>826.8</v>
      </c>
      <c r="H82" s="452"/>
      <c r="I82" s="452"/>
      <c r="J82" s="172">
        <v>826.8</v>
      </c>
    </row>
    <row r="83" spans="1:10" s="44" customFormat="1" ht="12.75" customHeight="1">
      <c r="A83" s="36">
        <v>291</v>
      </c>
      <c r="B83" s="37" t="s">
        <v>937</v>
      </c>
      <c r="C83" s="110" t="s">
        <v>465</v>
      </c>
      <c r="D83" s="243">
        <v>268</v>
      </c>
      <c r="E83" s="224">
        <v>5</v>
      </c>
      <c r="F83" s="81">
        <f t="shared" si="6"/>
        <v>1340</v>
      </c>
      <c r="G83" s="452">
        <f t="shared" si="5"/>
        <v>1340</v>
      </c>
      <c r="H83" s="452"/>
      <c r="I83" s="452"/>
      <c r="J83" s="172">
        <v>1340</v>
      </c>
    </row>
    <row r="84" spans="1:10" s="44" customFormat="1" ht="12.75" customHeight="1">
      <c r="A84" s="36">
        <v>291</v>
      </c>
      <c r="B84" s="37" t="s">
        <v>937</v>
      </c>
      <c r="C84" s="110" t="s">
        <v>466</v>
      </c>
      <c r="D84" s="243">
        <v>438</v>
      </c>
      <c r="E84" s="224">
        <v>4</v>
      </c>
      <c r="F84" s="81">
        <f t="shared" si="6"/>
        <v>1752</v>
      </c>
      <c r="G84" s="452">
        <f t="shared" si="5"/>
        <v>1752</v>
      </c>
      <c r="H84" s="452"/>
      <c r="I84" s="452"/>
      <c r="J84" s="172">
        <v>1752</v>
      </c>
    </row>
    <row r="85" spans="1:10" s="44" customFormat="1" ht="12.75" customHeight="1">
      <c r="A85" s="36">
        <v>291</v>
      </c>
      <c r="B85" s="37" t="s">
        <v>937</v>
      </c>
      <c r="C85" s="110" t="s">
        <v>363</v>
      </c>
      <c r="D85" s="243">
        <v>112</v>
      </c>
      <c r="E85" s="224">
        <v>39.6</v>
      </c>
      <c r="F85" s="81">
        <f>D85*E85</f>
        <v>4435.2</v>
      </c>
      <c r="G85" s="452">
        <f t="shared" si="5"/>
        <v>4435.2</v>
      </c>
      <c r="H85" s="452"/>
      <c r="I85" s="452"/>
      <c r="J85" s="172">
        <v>4435.2</v>
      </c>
    </row>
    <row r="86" spans="1:10" s="44" customFormat="1" ht="12.75" customHeight="1">
      <c r="A86" s="36">
        <v>291</v>
      </c>
      <c r="B86" s="37" t="s">
        <v>937</v>
      </c>
      <c r="C86" s="110" t="s">
        <v>467</v>
      </c>
      <c r="D86" s="243">
        <v>504</v>
      </c>
      <c r="E86" s="224">
        <v>4.5</v>
      </c>
      <c r="F86" s="81">
        <f>D86*E86</f>
        <v>2268</v>
      </c>
      <c r="G86" s="452">
        <f t="shared" si="5"/>
        <v>2268</v>
      </c>
      <c r="H86" s="452"/>
      <c r="I86" s="452"/>
      <c r="J86" s="172">
        <v>2268</v>
      </c>
    </row>
    <row r="87" spans="1:10" s="44" customFormat="1" ht="12.75" customHeight="1">
      <c r="A87" s="36">
        <v>291</v>
      </c>
      <c r="B87" s="37" t="s">
        <v>937</v>
      </c>
      <c r="C87" s="110" t="s">
        <v>365</v>
      </c>
      <c r="D87" s="243">
        <v>528</v>
      </c>
      <c r="E87" s="224">
        <v>4.57</v>
      </c>
      <c r="F87" s="81">
        <f>D87*E87</f>
        <v>2412.96</v>
      </c>
      <c r="G87" s="452">
        <f t="shared" si="5"/>
        <v>2412.96</v>
      </c>
      <c r="H87" s="452"/>
      <c r="I87" s="452"/>
      <c r="J87" s="172">
        <v>2412.96</v>
      </c>
    </row>
    <row r="88" spans="1:10" s="44" customFormat="1" ht="12.75" customHeight="1">
      <c r="A88" s="36">
        <v>291</v>
      </c>
      <c r="B88" s="37" t="s">
        <v>937</v>
      </c>
      <c r="C88" s="110" t="s">
        <v>366</v>
      </c>
      <c r="D88" s="243">
        <v>506</v>
      </c>
      <c r="E88" s="224">
        <v>3.3</v>
      </c>
      <c r="F88" s="81">
        <f>D88*E88</f>
        <v>1669.8</v>
      </c>
      <c r="G88" s="452">
        <f t="shared" si="5"/>
        <v>1669.8</v>
      </c>
      <c r="H88" s="452"/>
      <c r="I88" s="452"/>
      <c r="J88" s="172">
        <v>1669.8</v>
      </c>
    </row>
    <row r="89" spans="1:10" s="44" customFormat="1" ht="12.75" customHeight="1">
      <c r="A89" s="36">
        <v>291</v>
      </c>
      <c r="B89" s="37" t="s">
        <v>937</v>
      </c>
      <c r="C89" s="110" t="s">
        <v>468</v>
      </c>
      <c r="D89" s="66">
        <v>212</v>
      </c>
      <c r="E89" s="224">
        <v>8</v>
      </c>
      <c r="F89" s="81">
        <f>D89*E89</f>
        <v>1696</v>
      </c>
      <c r="G89" s="452">
        <f t="shared" si="5"/>
        <v>1696</v>
      </c>
      <c r="H89" s="452"/>
      <c r="I89" s="452"/>
      <c r="J89" s="172">
        <v>1696</v>
      </c>
    </row>
    <row r="90" spans="1:10" s="44" customFormat="1" ht="12.75" customHeight="1">
      <c r="A90" s="38" t="s">
        <v>459</v>
      </c>
      <c r="B90" s="39"/>
      <c r="C90" s="61"/>
      <c r="D90" s="69"/>
      <c r="E90" s="454"/>
      <c r="F90" s="68">
        <f>SUM(F79:F89)</f>
        <v>23724.76</v>
      </c>
      <c r="G90" s="452"/>
      <c r="H90" s="452"/>
      <c r="I90" s="452"/>
      <c r="J90" s="173">
        <v>23724.76</v>
      </c>
    </row>
    <row r="91" spans="1:10" s="27" customFormat="1" ht="12.75" customHeight="1">
      <c r="A91" s="35">
        <v>292</v>
      </c>
      <c r="B91" s="37" t="s">
        <v>937</v>
      </c>
      <c r="C91" s="21" t="s">
        <v>983</v>
      </c>
      <c r="D91" s="247">
        <v>55</v>
      </c>
      <c r="E91" s="22">
        <v>10</v>
      </c>
      <c r="F91" s="81">
        <f aca="true" t="shared" si="7" ref="F91:F144">D91*E91</f>
        <v>550</v>
      </c>
      <c r="G91" s="452">
        <f t="shared" si="5"/>
        <v>550</v>
      </c>
      <c r="H91" s="452"/>
      <c r="I91" s="452"/>
      <c r="J91" s="172">
        <v>550</v>
      </c>
    </row>
    <row r="92" spans="1:10" s="27" customFormat="1" ht="12.75" customHeight="1">
      <c r="A92" s="35">
        <v>292</v>
      </c>
      <c r="B92" s="37" t="s">
        <v>937</v>
      </c>
      <c r="C92" s="21" t="s">
        <v>386</v>
      </c>
      <c r="D92" s="247">
        <v>55</v>
      </c>
      <c r="E92" s="22">
        <v>10</v>
      </c>
      <c r="F92" s="81">
        <f t="shared" si="7"/>
        <v>550</v>
      </c>
      <c r="G92" s="452">
        <f t="shared" si="5"/>
        <v>550</v>
      </c>
      <c r="H92" s="452"/>
      <c r="I92" s="452"/>
      <c r="J92" s="172">
        <v>550</v>
      </c>
    </row>
    <row r="93" spans="1:10" s="27" customFormat="1" ht="27" customHeight="1">
      <c r="A93" s="35">
        <v>292</v>
      </c>
      <c r="B93" s="37" t="s">
        <v>937</v>
      </c>
      <c r="C93" s="21" t="s">
        <v>984</v>
      </c>
      <c r="D93" s="247">
        <v>352</v>
      </c>
      <c r="E93" s="22">
        <v>9</v>
      </c>
      <c r="F93" s="81">
        <f t="shared" si="7"/>
        <v>3168</v>
      </c>
      <c r="G93" s="452">
        <f t="shared" si="5"/>
        <v>3168</v>
      </c>
      <c r="H93" s="452"/>
      <c r="I93" s="452"/>
      <c r="J93" s="172">
        <v>3168</v>
      </c>
    </row>
    <row r="94" spans="1:10" s="27" customFormat="1" ht="27.75" customHeight="1">
      <c r="A94" s="35">
        <v>292</v>
      </c>
      <c r="B94" s="37" t="s">
        <v>937</v>
      </c>
      <c r="C94" s="21" t="s">
        <v>1049</v>
      </c>
      <c r="D94" s="247">
        <v>190</v>
      </c>
      <c r="E94" s="22">
        <v>12</v>
      </c>
      <c r="F94" s="81">
        <f t="shared" si="7"/>
        <v>2280</v>
      </c>
      <c r="G94" s="452">
        <f t="shared" si="5"/>
        <v>2280</v>
      </c>
      <c r="H94" s="452"/>
      <c r="I94" s="452"/>
      <c r="J94" s="172">
        <v>2280</v>
      </c>
    </row>
    <row r="95" spans="1:10" s="27" customFormat="1" ht="15.75" customHeight="1">
      <c r="A95" s="35">
        <v>292</v>
      </c>
      <c r="B95" s="29" t="s">
        <v>960</v>
      </c>
      <c r="C95" s="21" t="s">
        <v>1050</v>
      </c>
      <c r="D95" s="247">
        <v>50</v>
      </c>
      <c r="E95" s="22">
        <v>60</v>
      </c>
      <c r="F95" s="81">
        <f t="shared" si="7"/>
        <v>3000</v>
      </c>
      <c r="G95" s="452">
        <f t="shared" si="5"/>
        <v>3000</v>
      </c>
      <c r="H95" s="452"/>
      <c r="I95" s="452"/>
      <c r="J95" s="172">
        <v>3000</v>
      </c>
    </row>
    <row r="96" spans="1:10" s="27" customFormat="1" ht="15.75" customHeight="1">
      <c r="A96" s="35">
        <v>292</v>
      </c>
      <c r="B96" s="29" t="s">
        <v>960</v>
      </c>
      <c r="C96" s="21" t="s">
        <v>1051</v>
      </c>
      <c r="D96" s="247">
        <v>50</v>
      </c>
      <c r="E96" s="22">
        <v>60</v>
      </c>
      <c r="F96" s="81">
        <f t="shared" si="7"/>
        <v>3000</v>
      </c>
      <c r="G96" s="452">
        <f t="shared" si="5"/>
        <v>3000</v>
      </c>
      <c r="H96" s="452"/>
      <c r="I96" s="452"/>
      <c r="J96" s="172">
        <v>3000</v>
      </c>
    </row>
    <row r="97" spans="1:10" s="27" customFormat="1" ht="15" customHeight="1">
      <c r="A97" s="35">
        <v>292</v>
      </c>
      <c r="B97" s="29" t="s">
        <v>960</v>
      </c>
      <c r="C97" s="21" t="s">
        <v>384</v>
      </c>
      <c r="D97" s="247">
        <v>48</v>
      </c>
      <c r="E97" s="22">
        <v>12</v>
      </c>
      <c r="F97" s="81">
        <f t="shared" si="7"/>
        <v>576</v>
      </c>
      <c r="G97" s="452">
        <f t="shared" si="5"/>
        <v>576</v>
      </c>
      <c r="H97" s="452"/>
      <c r="I97" s="452"/>
      <c r="J97" s="172">
        <v>576</v>
      </c>
    </row>
    <row r="98" spans="1:10" s="27" customFormat="1" ht="15" customHeight="1">
      <c r="A98" s="35">
        <v>292</v>
      </c>
      <c r="B98" s="29" t="s">
        <v>960</v>
      </c>
      <c r="C98" s="701" t="s">
        <v>469</v>
      </c>
      <c r="D98" s="247">
        <v>80</v>
      </c>
      <c r="E98" s="22">
        <v>21</v>
      </c>
      <c r="F98" s="81">
        <f t="shared" si="7"/>
        <v>1680</v>
      </c>
      <c r="G98" s="452">
        <f t="shared" si="5"/>
        <v>1680</v>
      </c>
      <c r="H98" s="452"/>
      <c r="I98" s="452"/>
      <c r="J98" s="172">
        <v>1680</v>
      </c>
    </row>
    <row r="99" spans="1:10" s="27" customFormat="1" ht="15" customHeight="1">
      <c r="A99" s="35">
        <v>292</v>
      </c>
      <c r="B99" s="29" t="s">
        <v>937</v>
      </c>
      <c r="C99" s="701" t="s">
        <v>470</v>
      </c>
      <c r="D99" s="247">
        <v>28</v>
      </c>
      <c r="E99" s="22">
        <v>4.4</v>
      </c>
      <c r="F99" s="81">
        <f t="shared" si="7"/>
        <v>123.20000000000002</v>
      </c>
      <c r="G99" s="452">
        <f t="shared" si="5"/>
        <v>123.20000000000002</v>
      </c>
      <c r="H99" s="452"/>
      <c r="I99" s="452"/>
      <c r="J99" s="172">
        <v>123.2</v>
      </c>
    </row>
    <row r="100" spans="1:10" s="27" customFormat="1" ht="15" customHeight="1">
      <c r="A100" s="35">
        <v>292</v>
      </c>
      <c r="B100" s="29" t="s">
        <v>937</v>
      </c>
      <c r="C100" s="701" t="s">
        <v>471</v>
      </c>
      <c r="D100" s="247">
        <v>460</v>
      </c>
      <c r="E100" s="22">
        <v>2</v>
      </c>
      <c r="F100" s="81">
        <f t="shared" si="7"/>
        <v>920</v>
      </c>
      <c r="G100" s="452">
        <f t="shared" si="5"/>
        <v>920</v>
      </c>
      <c r="H100" s="452"/>
      <c r="I100" s="452"/>
      <c r="J100" s="172">
        <v>920</v>
      </c>
    </row>
    <row r="101" spans="1:10" s="27" customFormat="1" ht="15" customHeight="1">
      <c r="A101" s="35">
        <v>292</v>
      </c>
      <c r="B101" s="29" t="s">
        <v>937</v>
      </c>
      <c r="C101" s="701" t="s">
        <v>472</v>
      </c>
      <c r="D101" s="247">
        <v>80</v>
      </c>
      <c r="E101" s="22">
        <v>0.55</v>
      </c>
      <c r="F101" s="81">
        <f t="shared" si="7"/>
        <v>44</v>
      </c>
      <c r="G101" s="452">
        <f t="shared" si="5"/>
        <v>44</v>
      </c>
      <c r="H101" s="452"/>
      <c r="I101" s="452"/>
      <c r="J101" s="172">
        <v>44</v>
      </c>
    </row>
    <row r="102" spans="1:10" s="27" customFormat="1" ht="15" customHeight="1">
      <c r="A102" s="35">
        <v>292</v>
      </c>
      <c r="B102" s="29" t="s">
        <v>937</v>
      </c>
      <c r="C102" s="701" t="s">
        <v>473</v>
      </c>
      <c r="D102" s="247">
        <v>80</v>
      </c>
      <c r="E102" s="22">
        <v>1.1</v>
      </c>
      <c r="F102" s="81">
        <f t="shared" si="7"/>
        <v>88</v>
      </c>
      <c r="G102" s="452">
        <f t="shared" si="5"/>
        <v>88</v>
      </c>
      <c r="H102" s="452"/>
      <c r="I102" s="452"/>
      <c r="J102" s="172">
        <v>88</v>
      </c>
    </row>
    <row r="103" spans="1:10" s="27" customFormat="1" ht="12.75" customHeight="1">
      <c r="A103" s="35">
        <v>292</v>
      </c>
      <c r="B103" s="29" t="s">
        <v>960</v>
      </c>
      <c r="C103" s="21" t="s">
        <v>985</v>
      </c>
      <c r="D103" s="247">
        <v>50</v>
      </c>
      <c r="E103" s="22">
        <v>11.5</v>
      </c>
      <c r="F103" s="81">
        <f t="shared" si="7"/>
        <v>575</v>
      </c>
      <c r="G103" s="452">
        <f t="shared" si="5"/>
        <v>575</v>
      </c>
      <c r="H103" s="452"/>
      <c r="I103" s="452"/>
      <c r="J103" s="172">
        <v>575</v>
      </c>
    </row>
    <row r="104" spans="1:10" s="27" customFormat="1" ht="12.75" customHeight="1">
      <c r="A104" s="35">
        <v>292</v>
      </c>
      <c r="B104" s="29" t="s">
        <v>960</v>
      </c>
      <c r="C104" s="21" t="s">
        <v>986</v>
      </c>
      <c r="D104" s="247">
        <v>8</v>
      </c>
      <c r="E104" s="22">
        <v>16</v>
      </c>
      <c r="F104" s="81">
        <f t="shared" si="7"/>
        <v>128</v>
      </c>
      <c r="G104" s="452">
        <f t="shared" si="5"/>
        <v>128</v>
      </c>
      <c r="H104" s="452"/>
      <c r="I104" s="452"/>
      <c r="J104" s="172">
        <v>128</v>
      </c>
    </row>
    <row r="105" spans="1:10" s="27" customFormat="1" ht="12.75" customHeight="1">
      <c r="A105" s="35">
        <v>292</v>
      </c>
      <c r="B105" s="29" t="s">
        <v>960</v>
      </c>
      <c r="C105" s="21" t="s">
        <v>987</v>
      </c>
      <c r="D105" s="247">
        <v>38</v>
      </c>
      <c r="E105" s="22">
        <v>18</v>
      </c>
      <c r="F105" s="81">
        <f t="shared" si="7"/>
        <v>684</v>
      </c>
      <c r="G105" s="452">
        <f t="shared" si="5"/>
        <v>684</v>
      </c>
      <c r="H105" s="452"/>
      <c r="I105" s="452"/>
      <c r="J105" s="172">
        <v>684</v>
      </c>
    </row>
    <row r="106" spans="1:10" s="27" customFormat="1" ht="12.75" customHeight="1">
      <c r="A106" s="35">
        <v>292</v>
      </c>
      <c r="B106" s="29" t="s">
        <v>960</v>
      </c>
      <c r="C106" s="21" t="s">
        <v>989</v>
      </c>
      <c r="D106" s="247">
        <v>250</v>
      </c>
      <c r="E106" s="22">
        <v>6</v>
      </c>
      <c r="F106" s="81">
        <f t="shared" si="7"/>
        <v>1500</v>
      </c>
      <c r="G106" s="452">
        <f t="shared" si="5"/>
        <v>1500</v>
      </c>
      <c r="H106" s="452"/>
      <c r="I106" s="452"/>
      <c r="J106" s="172">
        <v>1500</v>
      </c>
    </row>
    <row r="107" spans="1:10" s="27" customFormat="1" ht="12.75" customHeight="1">
      <c r="A107" s="35">
        <v>292</v>
      </c>
      <c r="B107" s="29" t="s">
        <v>960</v>
      </c>
      <c r="C107" s="21" t="s">
        <v>991</v>
      </c>
      <c r="D107" s="247">
        <v>254</v>
      </c>
      <c r="E107" s="22">
        <v>2.3</v>
      </c>
      <c r="F107" s="81">
        <f t="shared" si="7"/>
        <v>584.1999999999999</v>
      </c>
      <c r="G107" s="452">
        <f t="shared" si="5"/>
        <v>584.1999999999999</v>
      </c>
      <c r="H107" s="452"/>
      <c r="I107" s="452"/>
      <c r="J107" s="172">
        <v>584.2</v>
      </c>
    </row>
    <row r="108" spans="1:10" s="27" customFormat="1" ht="12.75" customHeight="1">
      <c r="A108" s="35">
        <v>292</v>
      </c>
      <c r="B108" s="29" t="s">
        <v>960</v>
      </c>
      <c r="C108" s="21" t="s">
        <v>474</v>
      </c>
      <c r="D108" s="247">
        <v>68</v>
      </c>
      <c r="E108" s="22">
        <v>13</v>
      </c>
      <c r="F108" s="81">
        <f t="shared" si="7"/>
        <v>884</v>
      </c>
      <c r="G108" s="452">
        <f t="shared" si="5"/>
        <v>884</v>
      </c>
      <c r="H108" s="452"/>
      <c r="I108" s="452"/>
      <c r="J108" s="172">
        <v>884</v>
      </c>
    </row>
    <row r="109" spans="1:10" s="27" customFormat="1" ht="12.75" customHeight="1">
      <c r="A109" s="35">
        <v>292</v>
      </c>
      <c r="B109" s="29" t="s">
        <v>937</v>
      </c>
      <c r="C109" s="21" t="s">
        <v>475</v>
      </c>
      <c r="D109" s="247">
        <v>140</v>
      </c>
      <c r="E109" s="22">
        <v>1.8</v>
      </c>
      <c r="F109" s="81">
        <f t="shared" si="7"/>
        <v>252</v>
      </c>
      <c r="G109" s="452">
        <f t="shared" si="5"/>
        <v>252</v>
      </c>
      <c r="H109" s="452"/>
      <c r="I109" s="452"/>
      <c r="J109" s="172">
        <v>252</v>
      </c>
    </row>
    <row r="110" spans="1:10" s="27" customFormat="1" ht="12.75" customHeight="1">
      <c r="A110" s="35">
        <v>292</v>
      </c>
      <c r="B110" s="29" t="s">
        <v>937</v>
      </c>
      <c r="C110" s="21" t="s">
        <v>373</v>
      </c>
      <c r="D110" s="247">
        <v>195</v>
      </c>
      <c r="E110" s="22">
        <v>1</v>
      </c>
      <c r="F110" s="81">
        <f t="shared" si="7"/>
        <v>195</v>
      </c>
      <c r="G110" s="452">
        <f t="shared" si="5"/>
        <v>195</v>
      </c>
      <c r="H110" s="452"/>
      <c r="I110" s="452"/>
      <c r="J110" s="172">
        <v>195</v>
      </c>
    </row>
    <row r="111" spans="1:10" s="27" customFormat="1" ht="13.5" customHeight="1">
      <c r="A111" s="35">
        <v>292</v>
      </c>
      <c r="B111" s="37" t="s">
        <v>937</v>
      </c>
      <c r="C111" s="21" t="s">
        <v>476</v>
      </c>
      <c r="D111" s="247">
        <v>90</v>
      </c>
      <c r="E111" s="22">
        <v>1.6</v>
      </c>
      <c r="F111" s="81">
        <f t="shared" si="7"/>
        <v>144</v>
      </c>
      <c r="G111" s="452">
        <f t="shared" si="5"/>
        <v>144</v>
      </c>
      <c r="H111" s="452"/>
      <c r="I111" s="452"/>
      <c r="J111" s="172">
        <v>144</v>
      </c>
    </row>
    <row r="112" spans="1:10" s="27" customFormat="1" ht="15" customHeight="1">
      <c r="A112" s="35">
        <v>292</v>
      </c>
      <c r="B112" s="37" t="s">
        <v>937</v>
      </c>
      <c r="C112" s="21" t="s">
        <v>477</v>
      </c>
      <c r="D112" s="247">
        <v>140</v>
      </c>
      <c r="E112" s="22">
        <v>0.95</v>
      </c>
      <c r="F112" s="81">
        <f t="shared" si="7"/>
        <v>133</v>
      </c>
      <c r="G112" s="452">
        <f t="shared" si="5"/>
        <v>133</v>
      </c>
      <c r="H112" s="452"/>
      <c r="I112" s="452"/>
      <c r="J112" s="172">
        <v>133</v>
      </c>
    </row>
    <row r="113" spans="1:10" s="27" customFormat="1" ht="12.75" customHeight="1">
      <c r="A113" s="35">
        <v>292</v>
      </c>
      <c r="B113" s="37" t="s">
        <v>937</v>
      </c>
      <c r="C113" s="21" t="s">
        <v>79</v>
      </c>
      <c r="D113" s="247">
        <v>216</v>
      </c>
      <c r="E113" s="22">
        <v>1.1</v>
      </c>
      <c r="F113" s="81">
        <f t="shared" si="7"/>
        <v>237.60000000000002</v>
      </c>
      <c r="G113" s="452">
        <f t="shared" si="5"/>
        <v>237.60000000000002</v>
      </c>
      <c r="H113" s="452"/>
      <c r="I113" s="452"/>
      <c r="J113" s="172">
        <v>237.6</v>
      </c>
    </row>
    <row r="114" spans="1:10" s="27" customFormat="1" ht="12.75" customHeight="1">
      <c r="A114" s="35">
        <v>292</v>
      </c>
      <c r="B114" s="37" t="s">
        <v>937</v>
      </c>
      <c r="C114" s="21" t="s">
        <v>478</v>
      </c>
      <c r="D114" s="247">
        <v>270</v>
      </c>
      <c r="E114" s="22">
        <v>2</v>
      </c>
      <c r="F114" s="81">
        <f t="shared" si="7"/>
        <v>540</v>
      </c>
      <c r="G114" s="452">
        <f t="shared" si="5"/>
        <v>540</v>
      </c>
      <c r="H114" s="452"/>
      <c r="I114" s="452"/>
      <c r="J114" s="172">
        <v>540</v>
      </c>
    </row>
    <row r="115" spans="1:10" s="27" customFormat="1" ht="12.75" customHeight="1">
      <c r="A115" s="35">
        <v>292</v>
      </c>
      <c r="B115" s="37" t="s">
        <v>937</v>
      </c>
      <c r="C115" s="21" t="s">
        <v>479</v>
      </c>
      <c r="D115" s="247">
        <v>260</v>
      </c>
      <c r="E115" s="22">
        <v>2.5</v>
      </c>
      <c r="F115" s="81">
        <f t="shared" si="7"/>
        <v>650</v>
      </c>
      <c r="G115" s="452">
        <f t="shared" si="5"/>
        <v>650</v>
      </c>
      <c r="H115" s="452"/>
      <c r="I115" s="452"/>
      <c r="J115" s="172">
        <v>650</v>
      </c>
    </row>
    <row r="116" spans="1:10" s="27" customFormat="1" ht="12.75" customHeight="1">
      <c r="A116" s="35">
        <v>292</v>
      </c>
      <c r="B116" s="37" t="s">
        <v>937</v>
      </c>
      <c r="C116" s="21" t="s">
        <v>480</v>
      </c>
      <c r="D116" s="247">
        <v>6</v>
      </c>
      <c r="E116" s="22">
        <v>27</v>
      </c>
      <c r="F116" s="81">
        <f t="shared" si="7"/>
        <v>162</v>
      </c>
      <c r="G116" s="452">
        <f t="shared" si="5"/>
        <v>162</v>
      </c>
      <c r="H116" s="452"/>
      <c r="I116" s="452"/>
      <c r="J116" s="172">
        <v>162</v>
      </c>
    </row>
    <row r="117" spans="1:10" s="27" customFormat="1" ht="12.75" customHeight="1">
      <c r="A117" s="35">
        <v>292</v>
      </c>
      <c r="B117" s="37" t="s">
        <v>937</v>
      </c>
      <c r="C117" s="21" t="s">
        <v>481</v>
      </c>
      <c r="D117" s="247">
        <v>200</v>
      </c>
      <c r="E117" s="22">
        <v>5.5</v>
      </c>
      <c r="F117" s="81">
        <f t="shared" si="7"/>
        <v>1100</v>
      </c>
      <c r="G117" s="452">
        <f t="shared" si="5"/>
        <v>1100</v>
      </c>
      <c r="H117" s="452"/>
      <c r="I117" s="452"/>
      <c r="J117" s="172">
        <v>1100</v>
      </c>
    </row>
    <row r="118" spans="1:10" s="27" customFormat="1" ht="12.75" customHeight="1">
      <c r="A118" s="35">
        <v>292</v>
      </c>
      <c r="B118" s="29" t="s">
        <v>960</v>
      </c>
      <c r="C118" s="21" t="s">
        <v>994</v>
      </c>
      <c r="D118" s="247">
        <v>104</v>
      </c>
      <c r="E118" s="22">
        <v>20</v>
      </c>
      <c r="F118" s="81">
        <f t="shared" si="7"/>
        <v>2080</v>
      </c>
      <c r="G118" s="452">
        <f t="shared" si="5"/>
        <v>2080</v>
      </c>
      <c r="H118" s="452"/>
      <c r="I118" s="452"/>
      <c r="J118" s="172">
        <v>2080</v>
      </c>
    </row>
    <row r="119" spans="1:10" s="27" customFormat="1" ht="14.25" customHeight="1">
      <c r="A119" s="35">
        <v>292</v>
      </c>
      <c r="B119" s="37" t="s">
        <v>937</v>
      </c>
      <c r="C119" s="21" t="s">
        <v>995</v>
      </c>
      <c r="D119" s="247">
        <v>324</v>
      </c>
      <c r="E119" s="22">
        <v>3</v>
      </c>
      <c r="F119" s="81">
        <f t="shared" si="7"/>
        <v>972</v>
      </c>
      <c r="G119" s="452">
        <f t="shared" si="5"/>
        <v>972</v>
      </c>
      <c r="H119" s="452"/>
      <c r="I119" s="452"/>
      <c r="J119" s="172">
        <v>972</v>
      </c>
    </row>
    <row r="120" spans="1:10" s="27" customFormat="1" ht="14.25" customHeight="1">
      <c r="A120" s="35">
        <v>292</v>
      </c>
      <c r="B120" s="37" t="s">
        <v>937</v>
      </c>
      <c r="C120" s="21" t="s">
        <v>482</v>
      </c>
      <c r="D120" s="247">
        <v>310</v>
      </c>
      <c r="E120" s="22">
        <v>5.5</v>
      </c>
      <c r="F120" s="81">
        <f t="shared" si="7"/>
        <v>1705</v>
      </c>
      <c r="G120" s="452">
        <f t="shared" si="5"/>
        <v>1705</v>
      </c>
      <c r="H120" s="452"/>
      <c r="I120" s="452"/>
      <c r="J120" s="172">
        <v>1705</v>
      </c>
    </row>
    <row r="121" spans="1:10" s="27" customFormat="1" ht="12.75" customHeight="1">
      <c r="A121" s="35">
        <v>292</v>
      </c>
      <c r="B121" s="37" t="s">
        <v>937</v>
      </c>
      <c r="C121" s="21" t="s">
        <v>996</v>
      </c>
      <c r="D121" s="247">
        <v>324</v>
      </c>
      <c r="E121" s="22">
        <v>2</v>
      </c>
      <c r="F121" s="81">
        <f t="shared" si="7"/>
        <v>648</v>
      </c>
      <c r="G121" s="452">
        <f t="shared" si="5"/>
        <v>648</v>
      </c>
      <c r="H121" s="452"/>
      <c r="I121" s="452"/>
      <c r="J121" s="172">
        <v>648</v>
      </c>
    </row>
    <row r="122" spans="1:10" s="27" customFormat="1" ht="12.75" customHeight="1">
      <c r="A122" s="35">
        <v>292</v>
      </c>
      <c r="B122" s="29" t="s">
        <v>960</v>
      </c>
      <c r="C122" s="21" t="s">
        <v>997</v>
      </c>
      <c r="D122" s="247">
        <v>128</v>
      </c>
      <c r="E122" s="22">
        <v>0.7</v>
      </c>
      <c r="F122" s="81">
        <f t="shared" si="7"/>
        <v>89.6</v>
      </c>
      <c r="G122" s="452">
        <f t="shared" si="5"/>
        <v>89.6</v>
      </c>
      <c r="H122" s="452"/>
      <c r="I122" s="452"/>
      <c r="J122" s="172">
        <v>89.6</v>
      </c>
    </row>
    <row r="123" spans="1:10" s="27" customFormat="1" ht="12.75" customHeight="1">
      <c r="A123" s="35">
        <v>292</v>
      </c>
      <c r="B123" s="29" t="s">
        <v>960</v>
      </c>
      <c r="C123" s="21" t="s">
        <v>998</v>
      </c>
      <c r="D123" s="247">
        <v>106</v>
      </c>
      <c r="E123" s="22">
        <v>0.9</v>
      </c>
      <c r="F123" s="81">
        <f t="shared" si="7"/>
        <v>95.4</v>
      </c>
      <c r="G123" s="452">
        <f t="shared" si="5"/>
        <v>95.4</v>
      </c>
      <c r="H123" s="452"/>
      <c r="I123" s="452"/>
      <c r="J123" s="172">
        <v>95.4</v>
      </c>
    </row>
    <row r="124" spans="1:10" s="27" customFormat="1" ht="12.75" customHeight="1">
      <c r="A124" s="35">
        <v>292</v>
      </c>
      <c r="B124" s="37" t="s">
        <v>937</v>
      </c>
      <c r="C124" s="21" t="s">
        <v>999</v>
      </c>
      <c r="D124" s="247">
        <v>252</v>
      </c>
      <c r="E124" s="22">
        <v>4</v>
      </c>
      <c r="F124" s="81">
        <f t="shared" si="7"/>
        <v>1008</v>
      </c>
      <c r="G124" s="452">
        <f t="shared" si="5"/>
        <v>1008</v>
      </c>
      <c r="H124" s="452"/>
      <c r="I124" s="452"/>
      <c r="J124" s="172">
        <v>1008</v>
      </c>
    </row>
    <row r="125" spans="1:10" s="27" customFormat="1" ht="20.25" customHeight="1">
      <c r="A125" s="35">
        <v>292</v>
      </c>
      <c r="B125" s="37" t="s">
        <v>937</v>
      </c>
      <c r="C125" s="21" t="s">
        <v>1000</v>
      </c>
      <c r="D125" s="247">
        <v>100</v>
      </c>
      <c r="E125" s="22">
        <v>10.5</v>
      </c>
      <c r="F125" s="81">
        <f t="shared" si="7"/>
        <v>1050</v>
      </c>
      <c r="G125" s="452">
        <f t="shared" si="5"/>
        <v>1050</v>
      </c>
      <c r="H125" s="452"/>
      <c r="I125" s="452"/>
      <c r="J125" s="172">
        <v>1050</v>
      </c>
    </row>
    <row r="126" spans="1:10" s="27" customFormat="1" ht="12.75" customHeight="1">
      <c r="A126" s="35">
        <v>292</v>
      </c>
      <c r="B126" s="37" t="s">
        <v>937</v>
      </c>
      <c r="C126" s="21" t="s">
        <v>1001</v>
      </c>
      <c r="D126" s="247">
        <v>80</v>
      </c>
      <c r="E126" s="22">
        <v>3.8</v>
      </c>
      <c r="F126" s="81">
        <f t="shared" si="7"/>
        <v>304</v>
      </c>
      <c r="G126" s="452">
        <f t="shared" si="5"/>
        <v>304</v>
      </c>
      <c r="H126" s="452"/>
      <c r="I126" s="452"/>
      <c r="J126" s="172">
        <v>304</v>
      </c>
    </row>
    <row r="127" spans="1:10" s="27" customFormat="1" ht="12.75" customHeight="1">
      <c r="A127" s="35">
        <v>292</v>
      </c>
      <c r="B127" s="37" t="s">
        <v>937</v>
      </c>
      <c r="C127" s="21" t="s">
        <v>1002</v>
      </c>
      <c r="D127" s="247">
        <v>80</v>
      </c>
      <c r="E127" s="22">
        <v>9</v>
      </c>
      <c r="F127" s="81">
        <f t="shared" si="7"/>
        <v>720</v>
      </c>
      <c r="G127" s="452">
        <f t="shared" si="5"/>
        <v>720</v>
      </c>
      <c r="H127" s="452"/>
      <c r="I127" s="452"/>
      <c r="J127" s="172">
        <v>720</v>
      </c>
    </row>
    <row r="128" spans="1:10" s="27" customFormat="1" ht="12.75" customHeight="1">
      <c r="A128" s="35">
        <v>292</v>
      </c>
      <c r="B128" s="37" t="s">
        <v>937</v>
      </c>
      <c r="C128" s="21" t="s">
        <v>483</v>
      </c>
      <c r="D128" s="247">
        <v>116</v>
      </c>
      <c r="E128" s="22">
        <v>13</v>
      </c>
      <c r="F128" s="81">
        <f t="shared" si="7"/>
        <v>1508</v>
      </c>
      <c r="G128" s="452">
        <f t="shared" si="5"/>
        <v>1508</v>
      </c>
      <c r="H128" s="452"/>
      <c r="I128" s="452"/>
      <c r="J128" s="172">
        <v>1508</v>
      </c>
    </row>
    <row r="129" spans="1:10" s="27" customFormat="1" ht="12.75" customHeight="1">
      <c r="A129" s="35">
        <v>292</v>
      </c>
      <c r="B129" s="37" t="s">
        <v>937</v>
      </c>
      <c r="C129" s="21" t="s">
        <v>484</v>
      </c>
      <c r="D129" s="247">
        <v>99</v>
      </c>
      <c r="E129" s="22">
        <v>30</v>
      </c>
      <c r="F129" s="81">
        <f t="shared" si="7"/>
        <v>2970</v>
      </c>
      <c r="G129" s="452">
        <f t="shared" si="5"/>
        <v>2970</v>
      </c>
      <c r="H129" s="452"/>
      <c r="I129" s="452"/>
      <c r="J129" s="172">
        <v>2970</v>
      </c>
    </row>
    <row r="130" spans="1:10" s="27" customFormat="1" ht="12.75" customHeight="1">
      <c r="A130" s="35">
        <v>292</v>
      </c>
      <c r="B130" s="37" t="s">
        <v>937</v>
      </c>
      <c r="C130" s="21" t="s">
        <v>485</v>
      </c>
      <c r="D130" s="247">
        <v>300</v>
      </c>
      <c r="E130" s="22">
        <v>14</v>
      </c>
      <c r="F130" s="81">
        <f t="shared" si="7"/>
        <v>4200</v>
      </c>
      <c r="G130" s="452">
        <f t="shared" si="5"/>
        <v>4200</v>
      </c>
      <c r="H130" s="452"/>
      <c r="I130" s="452"/>
      <c r="J130" s="172">
        <v>4200</v>
      </c>
    </row>
    <row r="131" spans="1:10" s="27" customFormat="1" ht="12.75" customHeight="1">
      <c r="A131" s="35">
        <v>292</v>
      </c>
      <c r="B131" s="37" t="s">
        <v>937</v>
      </c>
      <c r="C131" s="21" t="s">
        <v>486</v>
      </c>
      <c r="D131" s="247">
        <v>50</v>
      </c>
      <c r="E131" s="22">
        <v>5.5</v>
      </c>
      <c r="F131" s="81">
        <f t="shared" si="7"/>
        <v>275</v>
      </c>
      <c r="G131" s="452">
        <f t="shared" si="5"/>
        <v>275</v>
      </c>
      <c r="H131" s="452"/>
      <c r="I131" s="452"/>
      <c r="J131" s="172">
        <v>275</v>
      </c>
    </row>
    <row r="132" spans="1:10" s="27" customFormat="1" ht="12.75" customHeight="1">
      <c r="A132" s="35">
        <v>292</v>
      </c>
      <c r="B132" s="37" t="s">
        <v>937</v>
      </c>
      <c r="C132" s="21" t="s">
        <v>1006</v>
      </c>
      <c r="D132" s="247">
        <v>100</v>
      </c>
      <c r="E132" s="22">
        <v>3.5</v>
      </c>
      <c r="F132" s="81">
        <f t="shared" si="7"/>
        <v>350</v>
      </c>
      <c r="G132" s="452">
        <f t="shared" si="5"/>
        <v>350</v>
      </c>
      <c r="H132" s="452"/>
      <c r="I132" s="452"/>
      <c r="J132" s="172">
        <v>350</v>
      </c>
    </row>
    <row r="133" spans="1:10" s="27" customFormat="1" ht="12.75" customHeight="1">
      <c r="A133" s="35">
        <v>292</v>
      </c>
      <c r="B133" s="37" t="s">
        <v>937</v>
      </c>
      <c r="C133" s="21" t="s">
        <v>1007</v>
      </c>
      <c r="D133" s="247">
        <v>100</v>
      </c>
      <c r="E133" s="22">
        <v>3.5</v>
      </c>
      <c r="F133" s="81">
        <f t="shared" si="7"/>
        <v>350</v>
      </c>
      <c r="G133" s="452">
        <f t="shared" si="5"/>
        <v>350</v>
      </c>
      <c r="H133" s="452"/>
      <c r="I133" s="452"/>
      <c r="J133" s="172">
        <v>350</v>
      </c>
    </row>
    <row r="134" spans="1:10" s="27" customFormat="1" ht="14.25" customHeight="1">
      <c r="A134" s="35">
        <v>292</v>
      </c>
      <c r="B134" s="37" t="s">
        <v>937</v>
      </c>
      <c r="C134" s="21" t="s">
        <v>487</v>
      </c>
      <c r="D134" s="247">
        <v>116</v>
      </c>
      <c r="E134" s="22">
        <v>2</v>
      </c>
      <c r="F134" s="81">
        <f t="shared" si="7"/>
        <v>232</v>
      </c>
      <c r="G134" s="452">
        <f t="shared" si="5"/>
        <v>232</v>
      </c>
      <c r="H134" s="452"/>
      <c r="I134" s="452"/>
      <c r="J134" s="172">
        <v>232</v>
      </c>
    </row>
    <row r="135" spans="1:10" s="27" customFormat="1" ht="13.5" customHeight="1">
      <c r="A135" s="35">
        <v>292</v>
      </c>
      <c r="B135" s="37" t="s">
        <v>937</v>
      </c>
      <c r="C135" s="21" t="s">
        <v>488</v>
      </c>
      <c r="D135" s="247">
        <v>80</v>
      </c>
      <c r="E135" s="22">
        <v>4</v>
      </c>
      <c r="F135" s="81">
        <f t="shared" si="7"/>
        <v>320</v>
      </c>
      <c r="G135" s="452">
        <f t="shared" si="5"/>
        <v>320</v>
      </c>
      <c r="H135" s="452"/>
      <c r="I135" s="452"/>
      <c r="J135" s="172">
        <v>320</v>
      </c>
    </row>
    <row r="136" spans="1:10" s="27" customFormat="1" ht="13.5" customHeight="1">
      <c r="A136" s="35">
        <v>292</v>
      </c>
      <c r="B136" s="37" t="s">
        <v>937</v>
      </c>
      <c r="C136" s="168" t="s">
        <v>489</v>
      </c>
      <c r="D136" s="247">
        <v>70</v>
      </c>
      <c r="E136" s="22">
        <v>24.2</v>
      </c>
      <c r="F136" s="81">
        <f t="shared" si="7"/>
        <v>1694</v>
      </c>
      <c r="G136" s="452">
        <f aca="true" t="shared" si="8" ref="G136:G170">F136</f>
        <v>1694</v>
      </c>
      <c r="H136" s="452"/>
      <c r="I136" s="452"/>
      <c r="J136" s="172">
        <v>1694</v>
      </c>
    </row>
    <row r="137" spans="1:10" s="27" customFormat="1" ht="13.5" customHeight="1">
      <c r="A137" s="35">
        <v>292</v>
      </c>
      <c r="B137" s="37" t="s">
        <v>937</v>
      </c>
      <c r="C137" s="168" t="s">
        <v>490</v>
      </c>
      <c r="D137" s="247">
        <v>86</v>
      </c>
      <c r="E137" s="22">
        <v>3</v>
      </c>
      <c r="F137" s="81">
        <f t="shared" si="7"/>
        <v>258</v>
      </c>
      <c r="G137" s="452">
        <f t="shared" si="8"/>
        <v>258</v>
      </c>
      <c r="H137" s="452"/>
      <c r="I137" s="452"/>
      <c r="J137" s="172">
        <v>258</v>
      </c>
    </row>
    <row r="138" spans="1:10" s="27" customFormat="1" ht="13.5" customHeight="1">
      <c r="A138" s="35">
        <v>292</v>
      </c>
      <c r="B138" s="37" t="s">
        <v>937</v>
      </c>
      <c r="C138" s="168" t="s">
        <v>491</v>
      </c>
      <c r="D138" s="247">
        <v>8</v>
      </c>
      <c r="E138" s="22">
        <v>28.6</v>
      </c>
      <c r="F138" s="81">
        <f t="shared" si="7"/>
        <v>228.8</v>
      </c>
      <c r="G138" s="452">
        <f t="shared" si="8"/>
        <v>228.8</v>
      </c>
      <c r="H138" s="452"/>
      <c r="I138" s="452"/>
      <c r="J138" s="172">
        <v>228.8</v>
      </c>
    </row>
    <row r="139" spans="1:10" s="27" customFormat="1" ht="13.5" customHeight="1">
      <c r="A139" s="35">
        <v>292</v>
      </c>
      <c r="B139" s="37" t="s">
        <v>937</v>
      </c>
      <c r="C139" s="168" t="s">
        <v>492</v>
      </c>
      <c r="D139" s="247">
        <v>14</v>
      </c>
      <c r="E139" s="22">
        <v>15</v>
      </c>
      <c r="F139" s="81">
        <f t="shared" si="7"/>
        <v>210</v>
      </c>
      <c r="G139" s="452">
        <f t="shared" si="8"/>
        <v>210</v>
      </c>
      <c r="H139" s="452"/>
      <c r="I139" s="452"/>
      <c r="J139" s="172">
        <v>210</v>
      </c>
    </row>
    <row r="140" spans="1:10" s="27" customFormat="1" ht="13.5" customHeight="1">
      <c r="A140" s="35">
        <v>292</v>
      </c>
      <c r="B140" s="37" t="s">
        <v>937</v>
      </c>
      <c r="C140" s="303" t="s">
        <v>493</v>
      </c>
      <c r="D140" s="247">
        <v>31</v>
      </c>
      <c r="E140" s="22">
        <v>25</v>
      </c>
      <c r="F140" s="81">
        <f t="shared" si="7"/>
        <v>775</v>
      </c>
      <c r="G140" s="452">
        <f t="shared" si="8"/>
        <v>775</v>
      </c>
      <c r="H140" s="452"/>
      <c r="I140" s="452"/>
      <c r="J140" s="172">
        <v>775</v>
      </c>
    </row>
    <row r="141" spans="1:10" s="27" customFormat="1" ht="13.5" customHeight="1">
      <c r="A141" s="35">
        <v>292</v>
      </c>
      <c r="B141" s="37" t="s">
        <v>937</v>
      </c>
      <c r="C141" s="21" t="s">
        <v>494</v>
      </c>
      <c r="D141" s="247">
        <v>35</v>
      </c>
      <c r="E141" s="22">
        <v>1.5</v>
      </c>
      <c r="F141" s="81">
        <f t="shared" si="7"/>
        <v>52.5</v>
      </c>
      <c r="G141" s="452">
        <f t="shared" si="8"/>
        <v>52.5</v>
      </c>
      <c r="H141" s="452"/>
      <c r="I141" s="452"/>
      <c r="J141" s="172">
        <v>52.5</v>
      </c>
    </row>
    <row r="142" spans="1:10" s="27" customFormat="1" ht="12.75" customHeight="1">
      <c r="A142" s="35">
        <v>292</v>
      </c>
      <c r="B142" s="37" t="s">
        <v>937</v>
      </c>
      <c r="C142" s="21" t="s">
        <v>495</v>
      </c>
      <c r="D142" s="247">
        <v>105</v>
      </c>
      <c r="E142" s="22">
        <v>5</v>
      </c>
      <c r="F142" s="81">
        <f t="shared" si="7"/>
        <v>525</v>
      </c>
      <c r="G142" s="452">
        <f t="shared" si="8"/>
        <v>525</v>
      </c>
      <c r="H142" s="452"/>
      <c r="I142" s="452"/>
      <c r="J142" s="172">
        <v>525</v>
      </c>
    </row>
    <row r="143" spans="1:10" s="27" customFormat="1" ht="15" customHeight="1">
      <c r="A143" s="35">
        <v>292</v>
      </c>
      <c r="B143" s="24" t="s">
        <v>937</v>
      </c>
      <c r="C143" s="21" t="s">
        <v>496</v>
      </c>
      <c r="D143" s="247">
        <v>280</v>
      </c>
      <c r="E143" s="22">
        <v>10.5</v>
      </c>
      <c r="F143" s="81">
        <f t="shared" si="7"/>
        <v>2940</v>
      </c>
      <c r="G143" s="452">
        <f t="shared" si="8"/>
        <v>2940</v>
      </c>
      <c r="H143" s="452"/>
      <c r="I143" s="452"/>
      <c r="J143" s="172">
        <v>2940</v>
      </c>
    </row>
    <row r="144" spans="1:10" s="27" customFormat="1" ht="13.5" customHeight="1">
      <c r="A144" s="35">
        <v>292</v>
      </c>
      <c r="B144" s="24" t="s">
        <v>937</v>
      </c>
      <c r="C144" s="21" t="s">
        <v>497</v>
      </c>
      <c r="D144" s="247">
        <v>60</v>
      </c>
      <c r="E144" s="22">
        <v>9</v>
      </c>
      <c r="F144" s="81">
        <f t="shared" si="7"/>
        <v>540</v>
      </c>
      <c r="G144" s="452">
        <f t="shared" si="8"/>
        <v>540</v>
      </c>
      <c r="H144" s="452"/>
      <c r="I144" s="452"/>
      <c r="J144" s="172">
        <v>540</v>
      </c>
    </row>
    <row r="145" spans="1:10" s="44" customFormat="1" ht="14.25" customHeight="1">
      <c r="A145" s="33" t="s">
        <v>958</v>
      </c>
      <c r="B145" s="34"/>
      <c r="C145" s="62"/>
      <c r="D145" s="439"/>
      <c r="E145" s="453"/>
      <c r="F145" s="68">
        <f>SUM(F91:F144)</f>
        <v>49848.3</v>
      </c>
      <c r="G145" s="452"/>
      <c r="H145" s="452"/>
      <c r="I145" s="452"/>
      <c r="J145" s="173">
        <v>49848.3</v>
      </c>
    </row>
    <row r="146" spans="1:10" s="44" customFormat="1" ht="14.25" customHeight="1">
      <c r="A146" s="238">
        <v>293</v>
      </c>
      <c r="B146" s="37" t="s">
        <v>937</v>
      </c>
      <c r="C146" s="303" t="s">
        <v>498</v>
      </c>
      <c r="D146" s="243">
        <v>50</v>
      </c>
      <c r="E146" s="224">
        <v>340</v>
      </c>
      <c r="F146" s="81">
        <f aca="true" t="shared" si="9" ref="F146:F151">D146*E146</f>
        <v>17000</v>
      </c>
      <c r="G146" s="452">
        <f t="shared" si="8"/>
        <v>17000</v>
      </c>
      <c r="H146" s="452"/>
      <c r="I146" s="452"/>
      <c r="J146" s="172">
        <v>17000</v>
      </c>
    </row>
    <row r="147" spans="1:10" s="44" customFormat="1" ht="14.25" customHeight="1">
      <c r="A147" s="238">
        <v>293</v>
      </c>
      <c r="B147" s="37" t="s">
        <v>937</v>
      </c>
      <c r="C147" s="303" t="s">
        <v>499</v>
      </c>
      <c r="D147" s="243">
        <v>85</v>
      </c>
      <c r="E147" s="224">
        <v>5.5</v>
      </c>
      <c r="F147" s="81">
        <f t="shared" si="9"/>
        <v>467.5</v>
      </c>
      <c r="G147" s="452">
        <f t="shared" si="8"/>
        <v>467.5</v>
      </c>
      <c r="H147" s="452"/>
      <c r="I147" s="452"/>
      <c r="J147" s="172">
        <v>467.5</v>
      </c>
    </row>
    <row r="148" spans="1:10" s="44" customFormat="1" ht="14.25" customHeight="1">
      <c r="A148" s="238">
        <v>293</v>
      </c>
      <c r="B148" s="37" t="s">
        <v>937</v>
      </c>
      <c r="C148" s="303" t="s">
        <v>500</v>
      </c>
      <c r="D148" s="243">
        <v>72</v>
      </c>
      <c r="E148" s="224">
        <v>20</v>
      </c>
      <c r="F148" s="81">
        <f t="shared" si="9"/>
        <v>1440</v>
      </c>
      <c r="G148" s="452">
        <f t="shared" si="8"/>
        <v>1440</v>
      </c>
      <c r="H148" s="452"/>
      <c r="I148" s="452"/>
      <c r="J148" s="172">
        <v>1440</v>
      </c>
    </row>
    <row r="149" spans="1:10" s="44" customFormat="1" ht="14.25" customHeight="1">
      <c r="A149" s="238">
        <v>293</v>
      </c>
      <c r="B149" s="37" t="s">
        <v>501</v>
      </c>
      <c r="C149" s="303" t="s">
        <v>502</v>
      </c>
      <c r="D149" s="243">
        <v>150</v>
      </c>
      <c r="E149" s="224">
        <v>4</v>
      </c>
      <c r="F149" s="81">
        <f t="shared" si="9"/>
        <v>600</v>
      </c>
      <c r="G149" s="452">
        <f t="shared" si="8"/>
        <v>600</v>
      </c>
      <c r="H149" s="452"/>
      <c r="I149" s="452"/>
      <c r="J149" s="172">
        <v>600</v>
      </c>
    </row>
    <row r="150" spans="1:10" s="44" customFormat="1" ht="14.25" customHeight="1">
      <c r="A150" s="238">
        <v>293</v>
      </c>
      <c r="B150" s="37" t="s">
        <v>501</v>
      </c>
      <c r="C150" s="303" t="s">
        <v>503</v>
      </c>
      <c r="D150" s="66">
        <v>160</v>
      </c>
      <c r="E150" s="224">
        <v>8</v>
      </c>
      <c r="F150" s="81">
        <f t="shared" si="9"/>
        <v>1280</v>
      </c>
      <c r="G150" s="452">
        <f t="shared" si="8"/>
        <v>1280</v>
      </c>
      <c r="H150" s="452"/>
      <c r="I150" s="452"/>
      <c r="J150" s="172">
        <v>1280</v>
      </c>
    </row>
    <row r="151" spans="1:10" s="44" customFormat="1" ht="14.25" customHeight="1">
      <c r="A151" s="238">
        <v>293</v>
      </c>
      <c r="B151" s="37" t="s">
        <v>937</v>
      </c>
      <c r="C151" s="303" t="s">
        <v>399</v>
      </c>
      <c r="D151" s="66">
        <v>64</v>
      </c>
      <c r="E151" s="224">
        <v>8</v>
      </c>
      <c r="F151" s="81">
        <f t="shared" si="9"/>
        <v>512</v>
      </c>
      <c r="G151" s="452">
        <f t="shared" si="8"/>
        <v>512</v>
      </c>
      <c r="H151" s="452"/>
      <c r="I151" s="452"/>
      <c r="J151" s="172">
        <v>512</v>
      </c>
    </row>
    <row r="152" spans="1:10" s="44" customFormat="1" ht="14.25" customHeight="1">
      <c r="A152" s="38" t="s">
        <v>203</v>
      </c>
      <c r="B152" s="39"/>
      <c r="C152" s="61"/>
      <c r="D152" s="69"/>
      <c r="E152" s="454"/>
      <c r="F152" s="68">
        <f>SUM(F146:F151)</f>
        <v>21299.5</v>
      </c>
      <c r="G152" s="452"/>
      <c r="H152" s="452"/>
      <c r="I152" s="452"/>
      <c r="J152" s="173">
        <v>21299.5</v>
      </c>
    </row>
    <row r="153" spans="1:10" s="44" customFormat="1" ht="14.25" customHeight="1">
      <c r="A153" s="238">
        <v>294</v>
      </c>
      <c r="B153" s="37" t="s">
        <v>937</v>
      </c>
      <c r="C153" s="303" t="s">
        <v>400</v>
      </c>
      <c r="D153" s="243">
        <v>144</v>
      </c>
      <c r="E153" s="224">
        <v>2.86</v>
      </c>
      <c r="F153" s="81">
        <f aca="true" t="shared" si="10" ref="F153:F158">D153*E153</f>
        <v>411.84</v>
      </c>
      <c r="G153" s="452">
        <f t="shared" si="8"/>
        <v>411.84</v>
      </c>
      <c r="H153" s="452"/>
      <c r="I153" s="452"/>
      <c r="J153" s="172">
        <v>411.84</v>
      </c>
    </row>
    <row r="154" spans="1:10" s="44" customFormat="1" ht="14.25" customHeight="1">
      <c r="A154" s="238">
        <v>294</v>
      </c>
      <c r="B154" s="37" t="s">
        <v>937</v>
      </c>
      <c r="C154" s="168" t="s">
        <v>504</v>
      </c>
      <c r="D154" s="243">
        <v>24</v>
      </c>
      <c r="E154" s="224">
        <v>21</v>
      </c>
      <c r="F154" s="81">
        <f t="shared" si="10"/>
        <v>504</v>
      </c>
      <c r="G154" s="452">
        <f t="shared" si="8"/>
        <v>504</v>
      </c>
      <c r="H154" s="452"/>
      <c r="I154" s="452"/>
      <c r="J154" s="172">
        <v>504</v>
      </c>
    </row>
    <row r="155" spans="1:10" s="44" customFormat="1" ht="14.25" customHeight="1">
      <c r="A155" s="238">
        <v>294</v>
      </c>
      <c r="B155" s="37" t="s">
        <v>505</v>
      </c>
      <c r="C155" s="168" t="s">
        <v>506</v>
      </c>
      <c r="D155" s="243">
        <v>31</v>
      </c>
      <c r="E155" s="224">
        <v>19.8</v>
      </c>
      <c r="F155" s="81">
        <f t="shared" si="10"/>
        <v>613.8000000000001</v>
      </c>
      <c r="G155" s="452">
        <f t="shared" si="8"/>
        <v>613.8000000000001</v>
      </c>
      <c r="H155" s="452"/>
      <c r="I155" s="452"/>
      <c r="J155" s="172">
        <v>613.8</v>
      </c>
    </row>
    <row r="156" spans="1:10" s="44" customFormat="1" ht="23.25" customHeight="1">
      <c r="A156" s="238">
        <v>294</v>
      </c>
      <c r="B156" s="37" t="s">
        <v>507</v>
      </c>
      <c r="C156" s="168" t="s">
        <v>508</v>
      </c>
      <c r="D156" s="243">
        <v>46</v>
      </c>
      <c r="E156" s="224">
        <v>22</v>
      </c>
      <c r="F156" s="81">
        <f t="shared" si="10"/>
        <v>1012</v>
      </c>
      <c r="G156" s="452">
        <f t="shared" si="8"/>
        <v>1012</v>
      </c>
      <c r="H156" s="452"/>
      <c r="I156" s="452"/>
      <c r="J156" s="172">
        <v>1012</v>
      </c>
    </row>
    <row r="157" spans="1:10" s="44" customFormat="1" ht="14.25" customHeight="1">
      <c r="A157" s="238">
        <v>294</v>
      </c>
      <c r="B157" s="37" t="s">
        <v>937</v>
      </c>
      <c r="C157" s="168" t="s">
        <v>509</v>
      </c>
      <c r="D157" s="66">
        <v>160</v>
      </c>
      <c r="E157" s="224">
        <v>3.96</v>
      </c>
      <c r="F157" s="81">
        <f t="shared" si="10"/>
        <v>633.6</v>
      </c>
      <c r="G157" s="452">
        <f t="shared" si="8"/>
        <v>633.6</v>
      </c>
      <c r="H157" s="452"/>
      <c r="I157" s="452"/>
      <c r="J157" s="172">
        <v>633.6</v>
      </c>
    </row>
    <row r="158" spans="1:10" s="44" customFormat="1" ht="14.25" customHeight="1">
      <c r="A158" s="238">
        <v>294</v>
      </c>
      <c r="B158" s="37" t="s">
        <v>937</v>
      </c>
      <c r="C158" s="168" t="s">
        <v>510</v>
      </c>
      <c r="D158" s="66">
        <v>26</v>
      </c>
      <c r="E158" s="224">
        <v>7.6</v>
      </c>
      <c r="F158" s="81">
        <f t="shared" si="10"/>
        <v>197.6</v>
      </c>
      <c r="G158" s="452">
        <f t="shared" si="8"/>
        <v>197.6</v>
      </c>
      <c r="H158" s="452"/>
      <c r="I158" s="452"/>
      <c r="J158" s="172">
        <v>197.6</v>
      </c>
    </row>
    <row r="159" spans="1:10" s="44" customFormat="1" ht="14.25" customHeight="1">
      <c r="A159" s="38" t="s">
        <v>403</v>
      </c>
      <c r="B159" s="39"/>
      <c r="C159" s="61"/>
      <c r="D159" s="69"/>
      <c r="E159" s="454"/>
      <c r="F159" s="68">
        <f>SUM(F153:F158)</f>
        <v>3372.8399999999997</v>
      </c>
      <c r="G159" s="452"/>
      <c r="H159" s="452"/>
      <c r="I159" s="452"/>
      <c r="J159" s="173">
        <v>3372.84</v>
      </c>
    </row>
    <row r="160" spans="1:10" s="44" customFormat="1" ht="22.5" customHeight="1">
      <c r="A160" s="238">
        <v>294</v>
      </c>
      <c r="B160" s="37" t="s">
        <v>185</v>
      </c>
      <c r="C160" s="168" t="s">
        <v>511</v>
      </c>
      <c r="D160" s="243">
        <v>183</v>
      </c>
      <c r="E160" s="224">
        <v>36</v>
      </c>
      <c r="F160" s="81">
        <f>D160*E160</f>
        <v>6588</v>
      </c>
      <c r="G160" s="452">
        <f t="shared" si="8"/>
        <v>6588</v>
      </c>
      <c r="H160" s="452"/>
      <c r="I160" s="452"/>
      <c r="J160" s="172">
        <v>6588</v>
      </c>
    </row>
    <row r="161" spans="1:10" s="44" customFormat="1" ht="14.25" customHeight="1">
      <c r="A161" s="238">
        <v>294</v>
      </c>
      <c r="B161" s="37" t="s">
        <v>937</v>
      </c>
      <c r="C161" s="168" t="s">
        <v>512</v>
      </c>
      <c r="D161" s="243">
        <v>30</v>
      </c>
      <c r="E161" s="224">
        <v>5.7</v>
      </c>
      <c r="F161" s="81">
        <f>D161*E161</f>
        <v>171</v>
      </c>
      <c r="G161" s="452">
        <f t="shared" si="8"/>
        <v>171</v>
      </c>
      <c r="H161" s="452"/>
      <c r="I161" s="452"/>
      <c r="J161" s="172">
        <v>171</v>
      </c>
    </row>
    <row r="162" spans="1:10" s="44" customFormat="1" ht="14.25" customHeight="1">
      <c r="A162" s="238">
        <v>294</v>
      </c>
      <c r="B162" s="37" t="s">
        <v>937</v>
      </c>
      <c r="C162" s="168" t="s">
        <v>513</v>
      </c>
      <c r="D162" s="66">
        <v>50</v>
      </c>
      <c r="E162" s="224">
        <v>1.6</v>
      </c>
      <c r="F162" s="81">
        <f>D162*E162</f>
        <v>80</v>
      </c>
      <c r="G162" s="452">
        <f t="shared" si="8"/>
        <v>80</v>
      </c>
      <c r="H162" s="452"/>
      <c r="I162" s="452"/>
      <c r="J162" s="172">
        <v>80</v>
      </c>
    </row>
    <row r="163" spans="1:10" s="44" customFormat="1" ht="14.25" customHeight="1">
      <c r="A163" s="238">
        <v>294</v>
      </c>
      <c r="B163" s="37" t="s">
        <v>937</v>
      </c>
      <c r="C163" s="168" t="s">
        <v>409</v>
      </c>
      <c r="D163" s="66">
        <v>71</v>
      </c>
      <c r="E163" s="224">
        <v>261</v>
      </c>
      <c r="F163" s="81">
        <f>D163*E163</f>
        <v>18531</v>
      </c>
      <c r="G163" s="452">
        <f t="shared" si="8"/>
        <v>18531</v>
      </c>
      <c r="H163" s="452"/>
      <c r="I163" s="452"/>
      <c r="J163" s="172">
        <v>18531</v>
      </c>
    </row>
    <row r="164" spans="1:10" s="44" customFormat="1" ht="14.25" customHeight="1">
      <c r="A164" s="38" t="s">
        <v>403</v>
      </c>
      <c r="B164" s="39"/>
      <c r="C164" s="61"/>
      <c r="D164" s="69"/>
      <c r="E164" s="454"/>
      <c r="F164" s="68">
        <f>SUM(F160:F163)</f>
        <v>25370</v>
      </c>
      <c r="G164" s="452"/>
      <c r="H164" s="452"/>
      <c r="I164" s="452"/>
      <c r="J164" s="173">
        <v>25370</v>
      </c>
    </row>
    <row r="165" spans="1:11" s="45" customFormat="1" ht="15" customHeight="1">
      <c r="A165" s="31">
        <v>296</v>
      </c>
      <c r="B165" s="37" t="s">
        <v>937</v>
      </c>
      <c r="C165" s="168" t="s">
        <v>514</v>
      </c>
      <c r="D165" s="446">
        <v>20</v>
      </c>
      <c r="E165" s="224">
        <v>132</v>
      </c>
      <c r="F165" s="81">
        <f aca="true" t="shared" si="11" ref="F165:F171">D165*E165</f>
        <v>2640</v>
      </c>
      <c r="G165" s="452">
        <f t="shared" si="8"/>
        <v>2640</v>
      </c>
      <c r="H165" s="452"/>
      <c r="I165" s="452"/>
      <c r="J165" s="172">
        <v>2640</v>
      </c>
      <c r="K165" s="132"/>
    </row>
    <row r="166" spans="1:11" s="45" customFormat="1" ht="12.75" customHeight="1">
      <c r="A166" s="31">
        <v>296</v>
      </c>
      <c r="B166" s="37" t="s">
        <v>937</v>
      </c>
      <c r="C166" s="168" t="s">
        <v>515</v>
      </c>
      <c r="D166" s="446">
        <v>38</v>
      </c>
      <c r="E166" s="224">
        <v>49.4</v>
      </c>
      <c r="F166" s="81">
        <f t="shared" si="11"/>
        <v>1877.2</v>
      </c>
      <c r="G166" s="452">
        <f t="shared" si="8"/>
        <v>1877.2</v>
      </c>
      <c r="H166" s="452"/>
      <c r="I166" s="452"/>
      <c r="J166" s="172">
        <v>1877.2</v>
      </c>
      <c r="K166" s="132"/>
    </row>
    <row r="167" spans="1:11" s="45" customFormat="1" ht="13.5" customHeight="1">
      <c r="A167" s="31">
        <v>296</v>
      </c>
      <c r="B167" s="37" t="s">
        <v>937</v>
      </c>
      <c r="C167" s="168" t="s">
        <v>516</v>
      </c>
      <c r="D167" s="446">
        <v>38</v>
      </c>
      <c r="E167" s="224">
        <v>33</v>
      </c>
      <c r="F167" s="81">
        <f t="shared" si="11"/>
        <v>1254</v>
      </c>
      <c r="G167" s="452">
        <f t="shared" si="8"/>
        <v>1254</v>
      </c>
      <c r="H167" s="452"/>
      <c r="I167" s="452"/>
      <c r="J167" s="172">
        <v>1254</v>
      </c>
      <c r="K167" s="132"/>
    </row>
    <row r="168" spans="1:11" s="45" customFormat="1" ht="30" customHeight="1">
      <c r="A168" s="31">
        <v>296</v>
      </c>
      <c r="B168" s="37" t="s">
        <v>937</v>
      </c>
      <c r="C168" s="143" t="s">
        <v>1037</v>
      </c>
      <c r="D168" s="446">
        <v>128</v>
      </c>
      <c r="E168" s="224">
        <v>57</v>
      </c>
      <c r="F168" s="81">
        <f t="shared" si="11"/>
        <v>7296</v>
      </c>
      <c r="G168" s="452">
        <f t="shared" si="8"/>
        <v>7296</v>
      </c>
      <c r="H168" s="452"/>
      <c r="I168" s="452"/>
      <c r="J168" s="172">
        <v>7296</v>
      </c>
      <c r="K168" s="132"/>
    </row>
    <row r="169" spans="1:11" s="45" customFormat="1" ht="30" customHeight="1">
      <c r="A169" s="31">
        <v>296</v>
      </c>
      <c r="B169" s="37" t="s">
        <v>937</v>
      </c>
      <c r="C169" s="143" t="s">
        <v>1040</v>
      </c>
      <c r="D169" s="446">
        <v>18</v>
      </c>
      <c r="E169" s="224">
        <v>58</v>
      </c>
      <c r="F169" s="81">
        <f t="shared" si="11"/>
        <v>1044</v>
      </c>
      <c r="G169" s="452">
        <f t="shared" si="8"/>
        <v>1044</v>
      </c>
      <c r="H169" s="452"/>
      <c r="I169" s="452"/>
      <c r="J169" s="172">
        <v>1044</v>
      </c>
      <c r="K169" s="132"/>
    </row>
    <row r="170" spans="1:11" s="45" customFormat="1" ht="30" customHeight="1">
      <c r="A170" s="31">
        <v>296</v>
      </c>
      <c r="B170" s="25" t="s">
        <v>1042</v>
      </c>
      <c r="C170" s="143" t="s">
        <v>1013</v>
      </c>
      <c r="D170" s="446">
        <v>128</v>
      </c>
      <c r="E170" s="224">
        <v>90</v>
      </c>
      <c r="F170" s="81">
        <f t="shared" si="11"/>
        <v>11520</v>
      </c>
      <c r="G170" s="452">
        <f t="shared" si="8"/>
        <v>11520</v>
      </c>
      <c r="H170" s="452"/>
      <c r="I170" s="452"/>
      <c r="J170" s="172">
        <v>11520</v>
      </c>
      <c r="K170" s="132"/>
    </row>
    <row r="171" spans="1:11" s="45" customFormat="1" ht="30" customHeight="1">
      <c r="A171" s="31">
        <v>296</v>
      </c>
      <c r="B171" s="37" t="s">
        <v>937</v>
      </c>
      <c r="C171" s="143" t="s">
        <v>1014</v>
      </c>
      <c r="D171" s="446">
        <v>25</v>
      </c>
      <c r="E171" s="224">
        <v>300</v>
      </c>
      <c r="F171" s="81">
        <f t="shared" si="11"/>
        <v>7500</v>
      </c>
      <c r="G171" s="452">
        <f>F171</f>
        <v>7500</v>
      </c>
      <c r="H171" s="452"/>
      <c r="I171" s="452"/>
      <c r="J171" s="172">
        <v>7500</v>
      </c>
      <c r="K171" s="132"/>
    </row>
    <row r="172" spans="1:10" s="44" customFormat="1" ht="13.5" customHeight="1" thickBot="1">
      <c r="A172" s="46" t="s">
        <v>959</v>
      </c>
      <c r="B172" s="47"/>
      <c r="C172" s="141"/>
      <c r="D172" s="142"/>
      <c r="E172" s="460"/>
      <c r="F172" s="71">
        <f>SUM(F165:F171)</f>
        <v>33131.2</v>
      </c>
      <c r="G172" s="461"/>
      <c r="H172" s="461"/>
      <c r="I172" s="461"/>
      <c r="J172" s="174">
        <v>33131.2</v>
      </c>
    </row>
    <row r="173" spans="1:10" s="44" customFormat="1" ht="19.5" customHeight="1" thickBot="1">
      <c r="A173" s="48"/>
      <c r="B173" s="42"/>
      <c r="C173" s="65"/>
      <c r="D173" s="260"/>
      <c r="E173" s="366"/>
      <c r="F173" s="262"/>
      <c r="G173" s="360"/>
      <c r="H173" s="360"/>
      <c r="I173" s="360"/>
      <c r="J173" s="360"/>
    </row>
    <row r="174" spans="1:11" s="371" customFormat="1" ht="24.75" customHeight="1" thickBot="1">
      <c r="A174" s="1300" t="s">
        <v>136</v>
      </c>
      <c r="B174" s="1300"/>
      <c r="C174" s="1300"/>
      <c r="D174" s="1300"/>
      <c r="E174" s="1300"/>
      <c r="F174" s="159">
        <f>SUM(F172,F164,F159,F152,F145,F90,F78,F75,F68,F65,F61,F56,F52,F47,F33,F29,F23,F21,F19)</f>
        <v>403374.89999999997</v>
      </c>
      <c r="G174" s="159">
        <f>SUM(G13:G172)</f>
        <v>403374.89999999997</v>
      </c>
      <c r="H174" s="159">
        <f>SUM(H13:H172)</f>
        <v>0</v>
      </c>
      <c r="I174" s="159">
        <f>SUM(I13:I172)</f>
        <v>0</v>
      </c>
      <c r="J174" s="159">
        <f>SUM(J172,J164,J159,J152,J145,J90,J78,J75,J68,J65,J61,J56,J52,J47,J33,J29,J23,J21,J19)</f>
        <v>403374.89999999997</v>
      </c>
      <c r="K174" s="367"/>
    </row>
    <row r="175" spans="1:11" s="15" customFormat="1" ht="19.5" customHeight="1" thickBot="1">
      <c r="A175" s="93"/>
      <c r="B175" s="93"/>
      <c r="C175" s="93"/>
      <c r="D175" s="93"/>
      <c r="E175" s="93"/>
      <c r="F175" s="106"/>
      <c r="G175" s="346"/>
      <c r="H175" s="354"/>
      <c r="I175" s="354"/>
      <c r="J175" s="354"/>
      <c r="K175" s="13"/>
    </row>
    <row r="176" spans="1:11" s="96" customFormat="1" ht="34.5" customHeight="1" thickBot="1">
      <c r="A176" s="430" t="s">
        <v>89</v>
      </c>
      <c r="B176" s="501"/>
      <c r="C176" s="93"/>
      <c r="D176" s="93"/>
      <c r="E176" s="93"/>
      <c r="F176" s="94"/>
      <c r="G176" s="346"/>
      <c r="H176" s="354"/>
      <c r="I176" s="354"/>
      <c r="J176" s="354"/>
      <c r="K176" s="133"/>
    </row>
    <row r="177" spans="1:11" s="96" customFormat="1" ht="12.75" customHeight="1">
      <c r="A177" s="125">
        <v>311</v>
      </c>
      <c r="B177" s="151" t="s">
        <v>946</v>
      </c>
      <c r="C177" s="152" t="s">
        <v>127</v>
      </c>
      <c r="D177" s="462">
        <v>12</v>
      </c>
      <c r="E177" s="503">
        <v>330</v>
      </c>
      <c r="F177" s="120">
        <f>D177*E177</f>
        <v>3960</v>
      </c>
      <c r="G177" s="450">
        <f>F177</f>
        <v>3960</v>
      </c>
      <c r="H177" s="450"/>
      <c r="I177" s="561"/>
      <c r="J177" s="176">
        <v>3960</v>
      </c>
      <c r="K177" s="133"/>
    </row>
    <row r="178" spans="1:11" s="96" customFormat="1" ht="12.75" customHeight="1">
      <c r="A178" s="406" t="s">
        <v>128</v>
      </c>
      <c r="B178" s="309"/>
      <c r="C178" s="150"/>
      <c r="D178" s="463"/>
      <c r="E178" s="519"/>
      <c r="F178" s="75">
        <f>SUM(F177:F177)</f>
        <v>3960</v>
      </c>
      <c r="G178" s="452"/>
      <c r="H178" s="473"/>
      <c r="I178" s="562"/>
      <c r="J178" s="177">
        <v>3960</v>
      </c>
      <c r="K178" s="133"/>
    </row>
    <row r="179" spans="1:11" s="45" customFormat="1" ht="12.75" customHeight="1">
      <c r="A179" s="35">
        <v>331</v>
      </c>
      <c r="B179" s="29" t="s">
        <v>949</v>
      </c>
      <c r="C179" s="59" t="s">
        <v>517</v>
      </c>
      <c r="D179" s="471">
        <v>8</v>
      </c>
      <c r="E179" s="224">
        <v>1080</v>
      </c>
      <c r="F179" s="67">
        <f>D179*E179</f>
        <v>8640</v>
      </c>
      <c r="G179" s="452">
        <f aca="true" t="shared" si="12" ref="G179:G191">F179</f>
        <v>8640</v>
      </c>
      <c r="H179" s="452"/>
      <c r="I179" s="563"/>
      <c r="J179" s="178">
        <v>8640</v>
      </c>
      <c r="K179" s="132"/>
    </row>
    <row r="180" spans="1:10" s="44" customFormat="1" ht="12.75" customHeight="1">
      <c r="A180" s="49" t="s">
        <v>945</v>
      </c>
      <c r="B180" s="39"/>
      <c r="C180" s="63"/>
      <c r="D180" s="470"/>
      <c r="E180" s="454"/>
      <c r="F180" s="75">
        <f>SUM(F179:F179)</f>
        <v>8640</v>
      </c>
      <c r="G180" s="452"/>
      <c r="H180" s="452"/>
      <c r="I180" s="563"/>
      <c r="J180" s="177">
        <v>8640</v>
      </c>
    </row>
    <row r="181" spans="1:10" s="44" customFormat="1" ht="12.75" customHeight="1">
      <c r="A181" s="35">
        <v>333</v>
      </c>
      <c r="B181" s="29" t="s">
        <v>949</v>
      </c>
      <c r="C181" s="59" t="s">
        <v>518</v>
      </c>
      <c r="D181" s="471">
        <v>24</v>
      </c>
      <c r="E181" s="224">
        <v>360</v>
      </c>
      <c r="F181" s="67">
        <f>D181*E181</f>
        <v>8640</v>
      </c>
      <c r="G181" s="452">
        <f t="shared" si="12"/>
        <v>8640</v>
      </c>
      <c r="H181" s="452"/>
      <c r="I181" s="563"/>
      <c r="J181" s="178">
        <v>8640</v>
      </c>
    </row>
    <row r="182" spans="1:10" s="44" customFormat="1" ht="12.75" customHeight="1">
      <c r="A182" s="49" t="s">
        <v>210</v>
      </c>
      <c r="B182" s="39"/>
      <c r="C182" s="63"/>
      <c r="D182" s="470"/>
      <c r="E182" s="454"/>
      <c r="F182" s="75">
        <f>SUM(F181:F181)</f>
        <v>8640</v>
      </c>
      <c r="G182" s="452"/>
      <c r="H182" s="452"/>
      <c r="I182" s="563"/>
      <c r="J182" s="177">
        <v>8640</v>
      </c>
    </row>
    <row r="183" spans="1:10" s="44" customFormat="1" ht="12.75" customHeight="1">
      <c r="A183" s="35">
        <v>335</v>
      </c>
      <c r="B183" s="30" t="s">
        <v>946</v>
      </c>
      <c r="C183" s="59" t="s">
        <v>519</v>
      </c>
      <c r="D183" s="66">
        <v>12</v>
      </c>
      <c r="E183" s="224">
        <v>1050</v>
      </c>
      <c r="F183" s="67">
        <f>D183*E183</f>
        <v>12600</v>
      </c>
      <c r="G183" s="452">
        <f t="shared" si="12"/>
        <v>12600</v>
      </c>
      <c r="H183" s="452"/>
      <c r="I183" s="563"/>
      <c r="J183" s="178">
        <v>12600</v>
      </c>
    </row>
    <row r="184" spans="1:10" s="44" customFormat="1" ht="12.75" customHeight="1">
      <c r="A184" s="38" t="s">
        <v>213</v>
      </c>
      <c r="B184" s="39"/>
      <c r="C184" s="61"/>
      <c r="D184" s="69"/>
      <c r="E184" s="454"/>
      <c r="F184" s="75">
        <f>SUM(F183:F183)</f>
        <v>12600</v>
      </c>
      <c r="G184" s="452"/>
      <c r="H184" s="452"/>
      <c r="I184" s="563"/>
      <c r="J184" s="177">
        <v>12600</v>
      </c>
    </row>
    <row r="185" spans="1:11" s="45" customFormat="1" ht="12.75" customHeight="1">
      <c r="A185" s="36">
        <v>353</v>
      </c>
      <c r="B185" s="30" t="s">
        <v>968</v>
      </c>
      <c r="C185" s="57" t="s">
        <v>969</v>
      </c>
      <c r="D185" s="66">
        <v>10000</v>
      </c>
      <c r="E185" s="224">
        <v>0.2</v>
      </c>
      <c r="F185" s="67">
        <f>D185*E185</f>
        <v>2000</v>
      </c>
      <c r="G185" s="452">
        <f t="shared" si="12"/>
        <v>2000</v>
      </c>
      <c r="H185" s="452"/>
      <c r="I185" s="452"/>
      <c r="J185" s="178">
        <v>2000</v>
      </c>
      <c r="K185" s="132"/>
    </row>
    <row r="186" spans="1:10" s="44" customFormat="1" ht="12.75" customHeight="1">
      <c r="A186" s="38" t="s">
        <v>947</v>
      </c>
      <c r="B186" s="39"/>
      <c r="C186" s="61"/>
      <c r="D186" s="69"/>
      <c r="E186" s="524"/>
      <c r="F186" s="75">
        <f>SUM(F185:F185)</f>
        <v>2000</v>
      </c>
      <c r="G186" s="452"/>
      <c r="H186" s="473"/>
      <c r="I186" s="473"/>
      <c r="J186" s="177">
        <v>2000</v>
      </c>
    </row>
    <row r="187" spans="1:11" s="45" customFormat="1" ht="12.75" customHeight="1">
      <c r="A187" s="31">
        <v>371</v>
      </c>
      <c r="B187" s="32" t="s">
        <v>946</v>
      </c>
      <c r="C187" s="119" t="s">
        <v>125</v>
      </c>
      <c r="D187" s="441">
        <v>12</v>
      </c>
      <c r="E187" s="237">
        <v>16741.66667</v>
      </c>
      <c r="F187" s="67">
        <f>D187*E187</f>
        <v>200900.00003999998</v>
      </c>
      <c r="G187" s="452">
        <f t="shared" si="12"/>
        <v>200900.00003999998</v>
      </c>
      <c r="H187" s="452"/>
      <c r="I187" s="563"/>
      <c r="J187" s="178">
        <v>200900</v>
      </c>
      <c r="K187" s="132"/>
    </row>
    <row r="188" spans="1:10" s="44" customFormat="1" ht="12.75" customHeight="1">
      <c r="A188" s="33" t="s">
        <v>124</v>
      </c>
      <c r="B188" s="34"/>
      <c r="C188" s="58"/>
      <c r="D188" s="439"/>
      <c r="E188" s="453"/>
      <c r="F188" s="75">
        <f>SUM(F187:F187)</f>
        <v>200900.00003999998</v>
      </c>
      <c r="G188" s="452"/>
      <c r="H188" s="473"/>
      <c r="I188" s="473"/>
      <c r="J188" s="177">
        <v>200900</v>
      </c>
    </row>
    <row r="189" spans="1:11" s="45" customFormat="1" ht="12.75" customHeight="1">
      <c r="A189" s="28">
        <v>372</v>
      </c>
      <c r="B189" s="30" t="s">
        <v>946</v>
      </c>
      <c r="C189" s="60" t="s">
        <v>123</v>
      </c>
      <c r="D189" s="66">
        <v>12</v>
      </c>
      <c r="E189" s="224">
        <v>4350.5</v>
      </c>
      <c r="F189" s="67">
        <f>D189*E189</f>
        <v>52206</v>
      </c>
      <c r="G189" s="452">
        <f t="shared" si="12"/>
        <v>52206</v>
      </c>
      <c r="H189" s="452"/>
      <c r="I189" s="563"/>
      <c r="J189" s="178">
        <v>52206</v>
      </c>
      <c r="K189" s="132"/>
    </row>
    <row r="190" spans="1:10" s="44" customFormat="1" ht="12.75" customHeight="1">
      <c r="A190" s="38" t="s">
        <v>126</v>
      </c>
      <c r="B190" s="39"/>
      <c r="C190" s="61"/>
      <c r="D190" s="69"/>
      <c r="E190" s="224"/>
      <c r="F190" s="75">
        <f>SUM(F189:F189)</f>
        <v>52206</v>
      </c>
      <c r="G190" s="452"/>
      <c r="H190" s="473"/>
      <c r="I190" s="473"/>
      <c r="J190" s="177">
        <v>52206</v>
      </c>
    </row>
    <row r="191" spans="1:10" s="44" customFormat="1" ht="12.75" customHeight="1">
      <c r="A191" s="35">
        <v>379</v>
      </c>
      <c r="B191" s="30" t="s">
        <v>606</v>
      </c>
      <c r="C191" s="60" t="s">
        <v>421</v>
      </c>
      <c r="D191" s="66">
        <v>162000</v>
      </c>
      <c r="E191" s="224">
        <v>0.51</v>
      </c>
      <c r="F191" s="67">
        <f>D191*E191</f>
        <v>82620</v>
      </c>
      <c r="G191" s="452">
        <f t="shared" si="12"/>
        <v>82620</v>
      </c>
      <c r="H191" s="473"/>
      <c r="I191" s="473"/>
      <c r="J191" s="178">
        <v>82620</v>
      </c>
    </row>
    <row r="192" spans="1:10" s="44" customFormat="1" ht="12.75" customHeight="1" thickBot="1">
      <c r="A192" s="46" t="s">
        <v>951</v>
      </c>
      <c r="B192" s="47"/>
      <c r="C192" s="64"/>
      <c r="D192" s="472"/>
      <c r="E192" s="527"/>
      <c r="F192" s="175">
        <f>SUM(0+F191)</f>
        <v>82620</v>
      </c>
      <c r="G192" s="461"/>
      <c r="H192" s="564"/>
      <c r="I192" s="564"/>
      <c r="J192" s="179">
        <v>82620</v>
      </c>
    </row>
    <row r="193" spans="1:10" s="44" customFormat="1" ht="19.5" customHeight="1" thickBot="1">
      <c r="A193" s="48"/>
      <c r="B193" s="48"/>
      <c r="C193" s="65"/>
      <c r="D193" s="362"/>
      <c r="E193" s="261"/>
      <c r="F193" s="262"/>
      <c r="G193" s="263"/>
      <c r="H193" s="263"/>
      <c r="I193" s="263"/>
      <c r="J193" s="263"/>
    </row>
    <row r="194" spans="1:11" s="370" customFormat="1" ht="24.75" customHeight="1" thickBot="1">
      <c r="A194" s="1300" t="s">
        <v>135</v>
      </c>
      <c r="B194" s="1300"/>
      <c r="C194" s="1300"/>
      <c r="D194" s="1300"/>
      <c r="E194" s="1300"/>
      <c r="F194" s="159">
        <f>SUM(F192,F190,F188,F186,F184,F182,F180,F178)</f>
        <v>371566.00003999996</v>
      </c>
      <c r="G194" s="159">
        <f>SUM(G177:G192)</f>
        <v>371566.00003999996</v>
      </c>
      <c r="H194" s="159">
        <f>SUM(H177:H192)</f>
        <v>0</v>
      </c>
      <c r="I194" s="159">
        <f>SUM(I177:I192)</f>
        <v>0</v>
      </c>
      <c r="J194" s="159">
        <f>SUM(J192,J190,J188,J186,J184,J182,J180,J178)</f>
        <v>371566</v>
      </c>
      <c r="K194" s="369"/>
    </row>
    <row r="195" spans="1:11" s="14" customFormat="1" ht="19.5" customHeight="1" thickBot="1">
      <c r="A195" s="93"/>
      <c r="B195" s="93"/>
      <c r="C195" s="93"/>
      <c r="D195" s="93"/>
      <c r="E195" s="93"/>
      <c r="F195" s="106"/>
      <c r="G195" s="361"/>
      <c r="H195" s="373"/>
      <c r="I195" s="363"/>
      <c r="J195" s="363"/>
      <c r="K195" s="131"/>
    </row>
    <row r="196" spans="1:11" s="14" customFormat="1" ht="26.25" customHeight="1" thickBot="1">
      <c r="A196" s="430" t="s">
        <v>88</v>
      </c>
      <c r="B196" s="501"/>
      <c r="C196" s="93"/>
      <c r="D196" s="93"/>
      <c r="E196" s="93"/>
      <c r="F196" s="106"/>
      <c r="G196" s="361"/>
      <c r="H196" s="363"/>
      <c r="I196" s="363"/>
      <c r="J196" s="363"/>
      <c r="K196" s="131"/>
    </row>
    <row r="197" spans="1:13" s="14" customFormat="1" ht="12.75" customHeight="1">
      <c r="A197" s="474">
        <v>431</v>
      </c>
      <c r="B197" s="107" t="s">
        <v>937</v>
      </c>
      <c r="C197" s="108" t="s">
        <v>520</v>
      </c>
      <c r="D197" s="578">
        <v>1</v>
      </c>
      <c r="E197" s="478">
        <v>2700</v>
      </c>
      <c r="F197" s="139">
        <f>D197*E197</f>
        <v>2700</v>
      </c>
      <c r="G197" s="581">
        <f>F197</f>
        <v>2700</v>
      </c>
      <c r="H197" s="581"/>
      <c r="I197" s="581"/>
      <c r="J197" s="181">
        <v>2700</v>
      </c>
      <c r="K197" s="131"/>
      <c r="L197" s="130"/>
      <c r="M197" s="130"/>
    </row>
    <row r="198" spans="1:11" s="14" customFormat="1" ht="12.75" customHeight="1">
      <c r="A198" s="169" t="s">
        <v>521</v>
      </c>
      <c r="B198" s="4"/>
      <c r="C198" s="109"/>
      <c r="D198" s="448"/>
      <c r="E198" s="459"/>
      <c r="F198" s="180">
        <f>SUM(F197:F197)</f>
        <v>2700</v>
      </c>
      <c r="G198" s="479"/>
      <c r="H198" s="479"/>
      <c r="I198" s="479"/>
      <c r="J198" s="182">
        <v>2700</v>
      </c>
      <c r="K198" s="131"/>
    </row>
    <row r="199" spans="1:11" s="14" customFormat="1" ht="12.75" customHeight="1">
      <c r="A199" s="17">
        <v>434</v>
      </c>
      <c r="B199" s="4" t="s">
        <v>937</v>
      </c>
      <c r="C199" s="109" t="s">
        <v>522</v>
      </c>
      <c r="D199" s="448">
        <v>1</v>
      </c>
      <c r="E199" s="459">
        <v>141</v>
      </c>
      <c r="F199" s="114">
        <f aca="true" t="shared" si="13" ref="F199:F211">D199*E199</f>
        <v>141</v>
      </c>
      <c r="G199" s="479">
        <f aca="true" t="shared" si="14" ref="G199:G211">F199</f>
        <v>141</v>
      </c>
      <c r="H199" s="479"/>
      <c r="I199" s="479"/>
      <c r="J199" s="183">
        <v>141</v>
      </c>
      <c r="K199" s="131"/>
    </row>
    <row r="200" spans="1:11" s="14" customFormat="1" ht="12.75" customHeight="1">
      <c r="A200" s="17">
        <v>434</v>
      </c>
      <c r="B200" s="4" t="s">
        <v>937</v>
      </c>
      <c r="C200" s="109" t="s">
        <v>523</v>
      </c>
      <c r="D200" s="448">
        <v>1</v>
      </c>
      <c r="E200" s="459">
        <v>350</v>
      </c>
      <c r="F200" s="114">
        <f t="shared" si="13"/>
        <v>350</v>
      </c>
      <c r="G200" s="479">
        <f t="shared" si="14"/>
        <v>350</v>
      </c>
      <c r="H200" s="479"/>
      <c r="I200" s="479"/>
      <c r="J200" s="183">
        <v>350</v>
      </c>
      <c r="K200" s="131"/>
    </row>
    <row r="201" spans="1:11" s="14" customFormat="1" ht="12.75" customHeight="1">
      <c r="A201" s="169" t="s">
        <v>147</v>
      </c>
      <c r="B201" s="4"/>
      <c r="C201" s="109"/>
      <c r="D201" s="448"/>
      <c r="E201" s="459"/>
      <c r="F201" s="180">
        <f>SUM(F199:F200)</f>
        <v>491</v>
      </c>
      <c r="G201" s="479"/>
      <c r="H201" s="479"/>
      <c r="I201" s="479"/>
      <c r="J201" s="182">
        <v>491</v>
      </c>
      <c r="K201" s="135"/>
    </row>
    <row r="202" spans="1:11" s="14" customFormat="1" ht="12.75" customHeight="1">
      <c r="A202" s="17">
        <v>436</v>
      </c>
      <c r="B202" s="5" t="s">
        <v>937</v>
      </c>
      <c r="C202" s="109" t="s">
        <v>96</v>
      </c>
      <c r="D202" s="448">
        <v>5</v>
      </c>
      <c r="E202" s="459">
        <v>90</v>
      </c>
      <c r="F202" s="114">
        <f>D202*E202</f>
        <v>450</v>
      </c>
      <c r="G202" s="479">
        <f t="shared" si="14"/>
        <v>450</v>
      </c>
      <c r="H202" s="479"/>
      <c r="I202" s="479"/>
      <c r="J202" s="183">
        <v>450</v>
      </c>
      <c r="K202" s="131"/>
    </row>
    <row r="203" spans="1:11" s="14" customFormat="1" ht="12.75" customHeight="1">
      <c r="A203" s="169" t="s">
        <v>948</v>
      </c>
      <c r="B203" s="275"/>
      <c r="C203" s="359"/>
      <c r="D203" s="696"/>
      <c r="E203" s="482"/>
      <c r="F203" s="180">
        <f>SUM(F202:F202)</f>
        <v>450</v>
      </c>
      <c r="G203" s="479"/>
      <c r="H203" s="479"/>
      <c r="I203" s="479"/>
      <c r="J203" s="182">
        <v>450</v>
      </c>
      <c r="K203" s="131"/>
    </row>
    <row r="204" spans="1:11" s="14" customFormat="1" ht="12.75" customHeight="1">
      <c r="A204" s="320">
        <v>437</v>
      </c>
      <c r="B204" s="113" t="s">
        <v>937</v>
      </c>
      <c r="C204" s="110" t="s">
        <v>524</v>
      </c>
      <c r="D204" s="697">
        <v>2</v>
      </c>
      <c r="E204" s="484">
        <v>60</v>
      </c>
      <c r="F204" s="114">
        <f t="shared" si="13"/>
        <v>120</v>
      </c>
      <c r="G204" s="479">
        <f t="shared" si="14"/>
        <v>120</v>
      </c>
      <c r="H204" s="479"/>
      <c r="I204" s="479"/>
      <c r="J204" s="183">
        <v>120</v>
      </c>
      <c r="K204" s="131"/>
    </row>
    <row r="205" spans="1:11" s="14" customFormat="1" ht="12.75" customHeight="1">
      <c r="A205" s="320">
        <v>437</v>
      </c>
      <c r="B205" s="113" t="s">
        <v>937</v>
      </c>
      <c r="C205" s="110" t="s">
        <v>525</v>
      </c>
      <c r="D205" s="697">
        <v>1</v>
      </c>
      <c r="E205" s="484">
        <v>500</v>
      </c>
      <c r="F205" s="114">
        <f t="shared" si="13"/>
        <v>500</v>
      </c>
      <c r="G205" s="479">
        <f t="shared" si="14"/>
        <v>500</v>
      </c>
      <c r="H205" s="479"/>
      <c r="I205" s="479"/>
      <c r="J205" s="183">
        <v>500</v>
      </c>
      <c r="K205" s="131"/>
    </row>
    <row r="206" spans="1:11" s="14" customFormat="1" ht="12.75" customHeight="1">
      <c r="A206" s="320">
        <v>437</v>
      </c>
      <c r="B206" s="113" t="s">
        <v>937</v>
      </c>
      <c r="C206" s="110" t="s">
        <v>526</v>
      </c>
      <c r="D206" s="697">
        <v>1</v>
      </c>
      <c r="E206" s="484">
        <v>750</v>
      </c>
      <c r="F206" s="114">
        <f t="shared" si="13"/>
        <v>750</v>
      </c>
      <c r="G206" s="479">
        <f t="shared" si="14"/>
        <v>750</v>
      </c>
      <c r="H206" s="479"/>
      <c r="I206" s="479"/>
      <c r="J206" s="183">
        <v>750</v>
      </c>
      <c r="K206" s="131"/>
    </row>
    <row r="207" spans="1:11" s="14" customFormat="1" ht="12.75" customHeight="1">
      <c r="A207" s="320">
        <v>437</v>
      </c>
      <c r="B207" s="113" t="s">
        <v>937</v>
      </c>
      <c r="C207" s="110" t="s">
        <v>527</v>
      </c>
      <c r="D207" s="697">
        <v>1</v>
      </c>
      <c r="E207" s="484">
        <v>160</v>
      </c>
      <c r="F207" s="114">
        <f t="shared" si="13"/>
        <v>160</v>
      </c>
      <c r="G207" s="479">
        <f t="shared" si="14"/>
        <v>160</v>
      </c>
      <c r="H207" s="479"/>
      <c r="I207" s="479"/>
      <c r="J207" s="183">
        <v>160</v>
      </c>
      <c r="K207" s="131"/>
    </row>
    <row r="208" spans="1:11" s="14" customFormat="1" ht="12.75" customHeight="1">
      <c r="A208" s="320">
        <v>437</v>
      </c>
      <c r="B208" s="113" t="s">
        <v>937</v>
      </c>
      <c r="C208" s="110" t="s">
        <v>528</v>
      </c>
      <c r="D208" s="697">
        <v>1</v>
      </c>
      <c r="E208" s="484">
        <v>240</v>
      </c>
      <c r="F208" s="114">
        <f t="shared" si="13"/>
        <v>240</v>
      </c>
      <c r="G208" s="479">
        <f t="shared" si="14"/>
        <v>240</v>
      </c>
      <c r="H208" s="479"/>
      <c r="I208" s="479"/>
      <c r="J208" s="183">
        <v>240</v>
      </c>
      <c r="K208" s="131"/>
    </row>
    <row r="209" spans="1:11" s="14" customFormat="1" ht="12.75" customHeight="1">
      <c r="A209" s="320">
        <v>437</v>
      </c>
      <c r="B209" s="113" t="s">
        <v>937</v>
      </c>
      <c r="C209" s="110" t="s">
        <v>529</v>
      </c>
      <c r="D209" s="579">
        <v>1</v>
      </c>
      <c r="E209" s="481">
        <v>140</v>
      </c>
      <c r="F209" s="114">
        <f t="shared" si="13"/>
        <v>140</v>
      </c>
      <c r="G209" s="479">
        <f t="shared" si="14"/>
        <v>140</v>
      </c>
      <c r="H209" s="479"/>
      <c r="I209" s="483"/>
      <c r="J209" s="183">
        <v>140</v>
      </c>
      <c r="K209" s="131"/>
    </row>
    <row r="210" spans="1:11" s="14" customFormat="1" ht="12.75" customHeight="1">
      <c r="A210" s="320">
        <v>437</v>
      </c>
      <c r="B210" s="4" t="s">
        <v>937</v>
      </c>
      <c r="C210" s="110" t="s">
        <v>530</v>
      </c>
      <c r="D210" s="579">
        <v>2</v>
      </c>
      <c r="E210" s="484">
        <v>50</v>
      </c>
      <c r="F210" s="114">
        <f t="shared" si="13"/>
        <v>100</v>
      </c>
      <c r="G210" s="479">
        <f t="shared" si="14"/>
        <v>100</v>
      </c>
      <c r="H210" s="479"/>
      <c r="I210" s="483"/>
      <c r="J210" s="183">
        <v>100</v>
      </c>
      <c r="K210" s="131"/>
    </row>
    <row r="211" spans="1:11" s="14" customFormat="1" ht="12.75" customHeight="1">
      <c r="A211" s="320">
        <v>437</v>
      </c>
      <c r="B211" s="113" t="s">
        <v>937</v>
      </c>
      <c r="C211" s="110" t="s">
        <v>531</v>
      </c>
      <c r="D211" s="697">
        <v>1</v>
      </c>
      <c r="E211" s="484">
        <v>128</v>
      </c>
      <c r="F211" s="114">
        <f t="shared" si="13"/>
        <v>128</v>
      </c>
      <c r="G211" s="479">
        <f t="shared" si="14"/>
        <v>128</v>
      </c>
      <c r="H211" s="479"/>
      <c r="I211" s="479"/>
      <c r="J211" s="183">
        <v>128</v>
      </c>
      <c r="K211" s="131"/>
    </row>
    <row r="212" spans="1:11" s="14" customFormat="1" ht="12.75" customHeight="1" thickBot="1">
      <c r="A212" s="170" t="s">
        <v>1045</v>
      </c>
      <c r="B212" s="115"/>
      <c r="C212" s="116"/>
      <c r="D212" s="711"/>
      <c r="E212" s="485"/>
      <c r="F212" s="118">
        <f>SUM(F204:F211)</f>
        <v>2138</v>
      </c>
      <c r="G212" s="486"/>
      <c r="H212" s="486"/>
      <c r="I212" s="486"/>
      <c r="J212" s="184">
        <v>2138</v>
      </c>
      <c r="K212" s="135"/>
    </row>
    <row r="213" spans="1:11" s="14" customFormat="1" ht="19.5" customHeight="1" thickBot="1">
      <c r="A213" s="707"/>
      <c r="B213" s="707"/>
      <c r="C213" s="707"/>
      <c r="D213" s="707"/>
      <c r="E213" s="707"/>
      <c r="F213" s="708"/>
      <c r="G213" s="709"/>
      <c r="H213" s="710"/>
      <c r="I213" s="710"/>
      <c r="J213" s="710"/>
      <c r="K213" s="131"/>
    </row>
    <row r="214" spans="1:10" s="367" customFormat="1" ht="24.75" customHeight="1" thickBot="1">
      <c r="A214" s="1300" t="s">
        <v>137</v>
      </c>
      <c r="B214" s="1300"/>
      <c r="C214" s="1300"/>
      <c r="D214" s="1300"/>
      <c r="E214" s="1300"/>
      <c r="F214" s="159">
        <f>+F198+F201+F203+F212</f>
        <v>5779</v>
      </c>
      <c r="G214" s="159">
        <f>SUM(G197:G212)</f>
        <v>5779</v>
      </c>
      <c r="H214" s="159">
        <f>SUM(H197:H212)</f>
        <v>0</v>
      </c>
      <c r="I214" s="159">
        <f>SUM(I197:I212)</f>
        <v>0</v>
      </c>
      <c r="J214" s="159">
        <f>SUM(J212,J203,J201,J198)</f>
        <v>5779</v>
      </c>
    </row>
    <row r="215" spans="1:11" s="53" customFormat="1" ht="19.5" customHeight="1" thickBot="1">
      <c r="A215" s="712"/>
      <c r="B215" s="712"/>
      <c r="C215" s="712"/>
      <c r="D215" s="713"/>
      <c r="E215" s="714"/>
      <c r="F215" s="713"/>
      <c r="G215" s="715"/>
      <c r="H215" s="715"/>
      <c r="I215" s="716"/>
      <c r="J215" s="716"/>
      <c r="K215" s="54"/>
    </row>
    <row r="216" spans="1:10" s="368" customFormat="1" ht="24.75" customHeight="1" thickBot="1">
      <c r="A216" s="1297" t="s">
        <v>66</v>
      </c>
      <c r="B216" s="1298"/>
      <c r="C216" s="1298"/>
      <c r="D216" s="1298"/>
      <c r="E216" s="1299"/>
      <c r="F216" s="160">
        <f>F174+F194+F214</f>
        <v>780719.90004</v>
      </c>
      <c r="G216" s="160">
        <f>+G174+G194+G214</f>
        <v>780719.90004</v>
      </c>
      <c r="H216" s="160">
        <f>+H174+H194+H214</f>
        <v>0</v>
      </c>
      <c r="I216" s="160">
        <f>+I174+I194+I214</f>
        <v>0</v>
      </c>
      <c r="J216" s="160">
        <f>+J174+J194+J214</f>
        <v>780719.8999999999</v>
      </c>
    </row>
    <row r="217" spans="2:11" s="53" customFormat="1" ht="12.75" customHeight="1">
      <c r="B217" s="54"/>
      <c r="D217" s="55"/>
      <c r="E217" s="56"/>
      <c r="F217" s="55"/>
      <c r="G217" s="154"/>
      <c r="H217" s="154"/>
      <c r="I217" s="155"/>
      <c r="J217" s="155"/>
      <c r="K217" s="54"/>
    </row>
    <row r="218" spans="2:11" s="53" customFormat="1" ht="12.75" customHeight="1">
      <c r="B218" s="54"/>
      <c r="D218" s="55"/>
      <c r="E218" s="56"/>
      <c r="F218" s="55"/>
      <c r="G218" s="154"/>
      <c r="H218" s="154"/>
      <c r="I218" s="155"/>
      <c r="J218" s="155"/>
      <c r="K218" s="54"/>
    </row>
    <row r="219" spans="2:11" s="53" customFormat="1" ht="12.75" customHeight="1">
      <c r="B219" s="54"/>
      <c r="D219" s="55"/>
      <c r="E219" s="56"/>
      <c r="F219" s="55"/>
      <c r="G219" s="154"/>
      <c r="H219" s="154"/>
      <c r="I219" s="155"/>
      <c r="J219" s="155"/>
      <c r="K219" s="54"/>
    </row>
    <row r="220" spans="2:11" s="53" customFormat="1" ht="12.75" customHeight="1">
      <c r="B220" s="54"/>
      <c r="D220" s="55"/>
      <c r="E220" s="56"/>
      <c r="F220" s="55"/>
      <c r="G220" s="154"/>
      <c r="H220" s="154"/>
      <c r="I220" s="155"/>
      <c r="J220" s="155"/>
      <c r="K220" s="54"/>
    </row>
    <row r="221" spans="2:11" s="53" customFormat="1" ht="12.75" customHeight="1">
      <c r="B221" s="54"/>
      <c r="D221" s="55"/>
      <c r="E221" s="56"/>
      <c r="F221" s="55"/>
      <c r="G221" s="154"/>
      <c r="H221" s="154"/>
      <c r="I221" s="155"/>
      <c r="J221" s="155"/>
      <c r="K221" s="54"/>
    </row>
    <row r="222" spans="2:11" s="53" customFormat="1" ht="12.75" customHeight="1">
      <c r="B222" s="54"/>
      <c r="D222" s="55"/>
      <c r="E222" s="56"/>
      <c r="F222" s="55"/>
      <c r="G222" s="154"/>
      <c r="H222" s="154"/>
      <c r="I222" s="155"/>
      <c r="J222" s="155"/>
      <c r="K222" s="54"/>
    </row>
    <row r="223" spans="2:11" s="53" customFormat="1" ht="12.75" customHeight="1">
      <c r="B223" s="54"/>
      <c r="D223" s="55"/>
      <c r="E223" s="56"/>
      <c r="F223" s="55"/>
      <c r="G223" s="154"/>
      <c r="H223" s="154"/>
      <c r="I223" s="155"/>
      <c r="J223" s="155"/>
      <c r="K223" s="54"/>
    </row>
    <row r="224" spans="2:11" s="53" customFormat="1" ht="12.75" customHeight="1">
      <c r="B224" s="54"/>
      <c r="D224" s="55"/>
      <c r="E224" s="56"/>
      <c r="F224" s="55"/>
      <c r="G224" s="154"/>
      <c r="H224" s="154"/>
      <c r="I224" s="155"/>
      <c r="J224" s="155"/>
      <c r="K224" s="54"/>
    </row>
    <row r="225" spans="2:11" s="53" customFormat="1" ht="12.75" customHeight="1">
      <c r="B225" s="54"/>
      <c r="D225" s="55"/>
      <c r="E225" s="56"/>
      <c r="F225" s="55"/>
      <c r="G225" s="154"/>
      <c r="H225" s="154"/>
      <c r="I225" s="155"/>
      <c r="J225" s="155"/>
      <c r="K225" s="54"/>
    </row>
    <row r="226" spans="2:11" s="53" customFormat="1" ht="12.75" customHeight="1">
      <c r="B226" s="54"/>
      <c r="D226" s="55"/>
      <c r="E226" s="56"/>
      <c r="F226" s="55"/>
      <c r="G226" s="154"/>
      <c r="H226" s="154"/>
      <c r="I226" s="155"/>
      <c r="J226" s="155"/>
      <c r="K226" s="54"/>
    </row>
    <row r="227" spans="2:11" s="53" customFormat="1" ht="12.75" customHeight="1">
      <c r="B227" s="54"/>
      <c r="D227" s="55"/>
      <c r="E227" s="56"/>
      <c r="F227" s="55"/>
      <c r="G227" s="154"/>
      <c r="H227" s="154"/>
      <c r="I227" s="155"/>
      <c r="J227" s="155"/>
      <c r="K227" s="54"/>
    </row>
    <row r="228" spans="2:11" s="53" customFormat="1" ht="12.75" customHeight="1">
      <c r="B228" s="54"/>
      <c r="D228" s="55"/>
      <c r="E228" s="56"/>
      <c r="F228" s="55"/>
      <c r="G228" s="154"/>
      <c r="H228" s="154"/>
      <c r="I228" s="155"/>
      <c r="J228" s="155"/>
      <c r="K228" s="54"/>
    </row>
    <row r="229" spans="2:11" s="53" customFormat="1" ht="12.75" customHeight="1">
      <c r="B229" s="54"/>
      <c r="D229" s="55"/>
      <c r="E229" s="56"/>
      <c r="F229" s="55"/>
      <c r="G229" s="154"/>
      <c r="H229" s="154"/>
      <c r="I229" s="155"/>
      <c r="J229" s="155"/>
      <c r="K229" s="54"/>
    </row>
    <row r="230" spans="2:11" s="53" customFormat="1" ht="12.75" customHeight="1">
      <c r="B230" s="54"/>
      <c r="D230" s="55"/>
      <c r="E230" s="56"/>
      <c r="F230" s="55"/>
      <c r="G230" s="154"/>
      <c r="H230" s="154"/>
      <c r="I230" s="155"/>
      <c r="J230" s="155"/>
      <c r="K230" s="54"/>
    </row>
    <row r="231" spans="2:11" s="53" customFormat="1" ht="12.75" customHeight="1">
      <c r="B231" s="54"/>
      <c r="D231" s="55"/>
      <c r="E231" s="56"/>
      <c r="F231" s="55"/>
      <c r="G231" s="154"/>
      <c r="H231" s="154"/>
      <c r="I231" s="155"/>
      <c r="J231" s="155"/>
      <c r="K231" s="54"/>
    </row>
    <row r="232" spans="2:11" s="53" customFormat="1" ht="12.75" customHeight="1">
      <c r="B232" s="54"/>
      <c r="D232" s="55"/>
      <c r="E232" s="56"/>
      <c r="F232" s="55"/>
      <c r="G232" s="154"/>
      <c r="H232" s="154"/>
      <c r="I232" s="155"/>
      <c r="J232" s="155"/>
      <c r="K232" s="54"/>
    </row>
    <row r="233" spans="2:11" s="53" customFormat="1" ht="12.75" customHeight="1">
      <c r="B233" s="54"/>
      <c r="D233" s="55"/>
      <c r="E233" s="56"/>
      <c r="F233" s="55"/>
      <c r="G233" s="154"/>
      <c r="H233" s="154"/>
      <c r="I233" s="155"/>
      <c r="J233" s="155"/>
      <c r="K233" s="54"/>
    </row>
    <row r="234" spans="2:11" s="53" customFormat="1" ht="12.75" customHeight="1">
      <c r="B234" s="54"/>
      <c r="D234" s="55"/>
      <c r="E234" s="56"/>
      <c r="F234" s="55"/>
      <c r="G234" s="154"/>
      <c r="H234" s="154"/>
      <c r="I234" s="155"/>
      <c r="J234" s="155"/>
      <c r="K234" s="54"/>
    </row>
    <row r="235" spans="2:11" s="53" customFormat="1" ht="12.75" customHeight="1">
      <c r="B235" s="54"/>
      <c r="D235" s="55"/>
      <c r="E235" s="56"/>
      <c r="F235" s="55"/>
      <c r="G235" s="154"/>
      <c r="H235" s="154"/>
      <c r="I235" s="155"/>
      <c r="J235" s="155"/>
      <c r="K235" s="54"/>
    </row>
    <row r="236" spans="2:11" s="53" customFormat="1" ht="12.75" customHeight="1">
      <c r="B236" s="54"/>
      <c r="D236" s="55"/>
      <c r="E236" s="56"/>
      <c r="F236" s="55"/>
      <c r="G236" s="154"/>
      <c r="H236" s="154"/>
      <c r="I236" s="155"/>
      <c r="J236" s="155"/>
      <c r="K236" s="54"/>
    </row>
    <row r="237" spans="2:11" s="53" customFormat="1" ht="12.75" customHeight="1">
      <c r="B237" s="54"/>
      <c r="D237" s="55"/>
      <c r="E237" s="56"/>
      <c r="F237" s="55"/>
      <c r="G237" s="154"/>
      <c r="H237" s="154"/>
      <c r="I237" s="155"/>
      <c r="J237" s="155"/>
      <c r="K237" s="54"/>
    </row>
    <row r="238" spans="2:11" s="53" customFormat="1" ht="12.75" customHeight="1">
      <c r="B238" s="54"/>
      <c r="D238" s="55"/>
      <c r="E238" s="56"/>
      <c r="F238" s="55"/>
      <c r="G238" s="154"/>
      <c r="H238" s="154"/>
      <c r="I238" s="155"/>
      <c r="J238" s="155"/>
      <c r="K238" s="54"/>
    </row>
    <row r="239" spans="2:11" s="53" customFormat="1" ht="12.75" customHeight="1">
      <c r="B239" s="54"/>
      <c r="D239" s="55"/>
      <c r="E239" s="56"/>
      <c r="F239" s="55"/>
      <c r="G239" s="154"/>
      <c r="H239" s="154"/>
      <c r="I239" s="155"/>
      <c r="J239" s="155"/>
      <c r="K239" s="54"/>
    </row>
    <row r="240" spans="2:11" s="53" customFormat="1" ht="12.75" customHeight="1">
      <c r="B240" s="54"/>
      <c r="D240" s="55"/>
      <c r="E240" s="56"/>
      <c r="F240" s="55"/>
      <c r="G240" s="154"/>
      <c r="H240" s="154"/>
      <c r="I240" s="155"/>
      <c r="J240" s="155"/>
      <c r="K240" s="54"/>
    </row>
  </sheetData>
  <sheetProtection password="CA1F" sheet="1" objects="1" scenarios="1" selectLockedCells="1" selectUnlockedCells="1"/>
  <mergeCells count="17">
    <mergeCell ref="A216:E216"/>
    <mergeCell ref="A9:D9"/>
    <mergeCell ref="A174:E174"/>
    <mergeCell ref="A194:E194"/>
    <mergeCell ref="A214:E214"/>
    <mergeCell ref="A7:B7"/>
    <mergeCell ref="E7:F7"/>
    <mergeCell ref="I7:J7"/>
    <mergeCell ref="A8:B8"/>
    <mergeCell ref="A4:J4"/>
    <mergeCell ref="A5:J5"/>
    <mergeCell ref="E6:F6"/>
    <mergeCell ref="I6:J6"/>
    <mergeCell ref="A1:C1"/>
    <mergeCell ref="A2:C2"/>
    <mergeCell ref="A3:C3"/>
    <mergeCell ref="E3:F3"/>
  </mergeCells>
  <printOptions/>
  <pageMargins left="0.1968503937007874" right="0.1968503937007874" top="0.3937007874015748" bottom="0.3937007874015748" header="0" footer="0"/>
  <pageSetup horizontalDpi="600" verticalDpi="600" orientation="landscape" paperSize="5" scale="70" r:id="rId1"/>
  <headerFooter alignWithMargins="0"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64"/>
  <sheetViews>
    <sheetView workbookViewId="0" topLeftCell="C1">
      <selection activeCell="C8" sqref="C8"/>
    </sheetView>
  </sheetViews>
  <sheetFormatPr defaultColWidth="11.421875" defaultRowHeight="12.75"/>
  <cols>
    <col min="1" max="1" width="14.421875" style="6" customWidth="1"/>
    <col min="2" max="2" width="14.140625" style="7" customWidth="1"/>
    <col min="3" max="3" width="58.00390625" style="6" customWidth="1"/>
    <col min="4" max="4" width="16.421875" style="8" customWidth="1"/>
    <col min="5" max="5" width="16.421875" style="9" customWidth="1"/>
    <col min="6" max="6" width="25.28125" style="8" customWidth="1"/>
    <col min="7" max="7" width="26.7109375" style="348" customWidth="1"/>
    <col min="8" max="8" width="27.28125" style="348" customWidth="1"/>
    <col min="9" max="9" width="25.140625" style="355" customWidth="1"/>
    <col min="10" max="10" width="26.57421875" style="355" customWidth="1"/>
    <col min="11" max="11" width="14.421875" style="134" bestFit="1" customWidth="1"/>
    <col min="12" max="16384" width="11.421875" style="6" customWidth="1"/>
  </cols>
  <sheetData>
    <row r="1" spans="1:10" s="2" customFormat="1" ht="12.75" customHeight="1">
      <c r="A1" s="1281" t="s">
        <v>980</v>
      </c>
      <c r="B1" s="1282"/>
      <c r="C1" s="1282"/>
      <c r="D1" s="356"/>
      <c r="E1" s="99"/>
      <c r="F1" s="100"/>
      <c r="G1" s="344"/>
      <c r="H1" s="344"/>
      <c r="I1" s="351"/>
      <c r="J1" s="351"/>
    </row>
    <row r="2" spans="1:10" s="2" customFormat="1" ht="12.75" customHeight="1">
      <c r="A2" s="1283" t="s">
        <v>981</v>
      </c>
      <c r="B2" s="1284"/>
      <c r="C2" s="1284"/>
      <c r="D2" s="356"/>
      <c r="E2" s="3"/>
      <c r="F2" s="12"/>
      <c r="G2" s="345"/>
      <c r="H2" s="345"/>
      <c r="I2" s="352"/>
      <c r="J2" s="352"/>
    </row>
    <row r="3" spans="1:10" s="2" customFormat="1" ht="12.75" customHeight="1" thickBot="1">
      <c r="A3" s="1285" t="s">
        <v>982</v>
      </c>
      <c r="B3" s="1286"/>
      <c r="C3" s="1286"/>
      <c r="D3" s="357"/>
      <c r="E3" s="1225"/>
      <c r="F3" s="1225"/>
      <c r="G3" s="345"/>
      <c r="H3" s="345"/>
      <c r="I3" s="352"/>
      <c r="J3" s="352"/>
    </row>
    <row r="4" spans="1:10" s="20" customFormat="1" ht="27.75" customHeight="1" thickBot="1">
      <c r="A4" s="1274" t="s">
        <v>133</v>
      </c>
      <c r="B4" s="1275"/>
      <c r="C4" s="1275"/>
      <c r="D4" s="1275"/>
      <c r="E4" s="1275"/>
      <c r="F4" s="1275"/>
      <c r="G4" s="1275"/>
      <c r="H4" s="1275"/>
      <c r="I4" s="1275"/>
      <c r="J4" s="1276"/>
    </row>
    <row r="5" spans="1:10" s="20" customFormat="1" ht="24.75" customHeight="1">
      <c r="A5" s="1277" t="s">
        <v>971</v>
      </c>
      <c r="B5" s="1278"/>
      <c r="C5" s="1278"/>
      <c r="D5" s="1278"/>
      <c r="E5" s="1278"/>
      <c r="F5" s="1278"/>
      <c r="G5" s="1278"/>
      <c r="H5" s="1278"/>
      <c r="I5" s="1278"/>
      <c r="J5" s="1278"/>
    </row>
    <row r="6" spans="1:10" s="2" customFormat="1" ht="12.75" customHeight="1">
      <c r="A6" s="18" t="s">
        <v>933</v>
      </c>
      <c r="B6" s="11"/>
      <c r="C6" s="10"/>
      <c r="D6" s="19"/>
      <c r="E6" s="1293"/>
      <c r="F6" s="1293"/>
      <c r="G6" s="345"/>
      <c r="H6" s="345"/>
      <c r="I6" s="1294" t="s">
        <v>134</v>
      </c>
      <c r="J6" s="1294"/>
    </row>
    <row r="7" spans="1:10" s="2" customFormat="1" ht="12.75" customHeight="1">
      <c r="A7" s="1265" t="s">
        <v>934</v>
      </c>
      <c r="B7" s="1266"/>
      <c r="C7" s="10"/>
      <c r="D7" s="19"/>
      <c r="E7" s="1295"/>
      <c r="F7" s="1295"/>
      <c r="G7" s="345"/>
      <c r="H7" s="345"/>
      <c r="I7" s="1296" t="s">
        <v>559</v>
      </c>
      <c r="J7" s="1296"/>
    </row>
    <row r="8" spans="1:10" s="2" customFormat="1" ht="12.75" customHeight="1">
      <c r="A8" s="1289" t="s">
        <v>102</v>
      </c>
      <c r="B8" s="1290"/>
      <c r="C8" s="10"/>
      <c r="D8" s="19"/>
      <c r="E8" s="3"/>
      <c r="F8" s="12"/>
      <c r="G8" s="345"/>
      <c r="H8" s="345"/>
      <c r="I8" s="352"/>
      <c r="J8" s="352"/>
    </row>
    <row r="9" spans="1:10" s="2" customFormat="1" ht="12.75" customHeight="1">
      <c r="A9" s="1265" t="s">
        <v>560</v>
      </c>
      <c r="B9" s="1266"/>
      <c r="C9" s="1266"/>
      <c r="D9" s="1266"/>
      <c r="E9" s="3"/>
      <c r="F9" s="12"/>
      <c r="G9" s="345"/>
      <c r="H9" s="345"/>
      <c r="I9" s="352"/>
      <c r="J9" s="352"/>
    </row>
    <row r="10" spans="1:10" s="2" customFormat="1" ht="12.75" customHeight="1" thickBot="1">
      <c r="A10" s="95"/>
      <c r="B10" s="95"/>
      <c r="C10" s="95"/>
      <c r="D10" s="358"/>
      <c r="E10" s="3"/>
      <c r="F10" s="12"/>
      <c r="G10" s="345"/>
      <c r="H10" s="372"/>
      <c r="I10" s="353"/>
      <c r="J10" s="353"/>
    </row>
    <row r="11" spans="1:10" s="2" customFormat="1" ht="44.25" customHeight="1" thickBot="1">
      <c r="A11" s="164" t="s">
        <v>145</v>
      </c>
      <c r="B11" s="166" t="s">
        <v>146</v>
      </c>
      <c r="C11" s="165" t="s">
        <v>936</v>
      </c>
      <c r="D11" s="161" t="s">
        <v>138</v>
      </c>
      <c r="E11" s="162" t="s">
        <v>139</v>
      </c>
      <c r="F11" s="161" t="s">
        <v>140</v>
      </c>
      <c r="G11" s="163" t="s">
        <v>141</v>
      </c>
      <c r="H11" s="163" t="s">
        <v>142</v>
      </c>
      <c r="I11" s="163" t="s">
        <v>143</v>
      </c>
      <c r="J11" s="163" t="s">
        <v>144</v>
      </c>
    </row>
    <row r="12" spans="1:11" s="2" customFormat="1" ht="33.75" customHeight="1" thickBot="1">
      <c r="A12" s="384" t="s">
        <v>90</v>
      </c>
      <c r="B12" s="122"/>
      <c r="C12" s="122"/>
      <c r="D12" s="19"/>
      <c r="E12" s="236"/>
      <c r="F12" s="19"/>
      <c r="G12" s="123"/>
      <c r="H12" s="123"/>
      <c r="I12" s="123"/>
      <c r="J12" s="123"/>
      <c r="K12" s="1"/>
    </row>
    <row r="13" spans="1:10" s="27" customFormat="1" ht="12.75" customHeight="1">
      <c r="A13" s="125">
        <v>211</v>
      </c>
      <c r="B13" s="121" t="s">
        <v>961</v>
      </c>
      <c r="C13" s="124" t="s">
        <v>972</v>
      </c>
      <c r="D13" s="462">
        <v>30</v>
      </c>
      <c r="E13" s="503">
        <v>58</v>
      </c>
      <c r="F13" s="136">
        <f>D13*E13</f>
        <v>1740</v>
      </c>
      <c r="G13" s="450">
        <f>F13</f>
        <v>1740</v>
      </c>
      <c r="H13" s="450"/>
      <c r="I13" s="450"/>
      <c r="J13" s="171">
        <v>1740</v>
      </c>
    </row>
    <row r="14" spans="1:10" s="27" customFormat="1" ht="12.75" customHeight="1">
      <c r="A14" s="31">
        <v>211</v>
      </c>
      <c r="B14" s="29" t="s">
        <v>960</v>
      </c>
      <c r="C14" s="119" t="s">
        <v>561</v>
      </c>
      <c r="D14" s="441">
        <v>24</v>
      </c>
      <c r="E14" s="237">
        <v>16</v>
      </c>
      <c r="F14" s="81">
        <f>D14*E14</f>
        <v>384</v>
      </c>
      <c r="G14" s="452">
        <f>F14</f>
        <v>384</v>
      </c>
      <c r="H14" s="452"/>
      <c r="I14" s="452"/>
      <c r="J14" s="172">
        <v>384</v>
      </c>
    </row>
    <row r="15" spans="1:10" s="27" customFormat="1" ht="12.75" customHeight="1">
      <c r="A15" s="31">
        <v>211</v>
      </c>
      <c r="B15" s="29" t="s">
        <v>562</v>
      </c>
      <c r="C15" s="119" t="s">
        <v>563</v>
      </c>
      <c r="D15" s="441">
        <v>198</v>
      </c>
      <c r="E15" s="237">
        <v>8</v>
      </c>
      <c r="F15" s="81">
        <f>D15*E15</f>
        <v>1584</v>
      </c>
      <c r="G15" s="452">
        <f>F15</f>
        <v>1584</v>
      </c>
      <c r="H15" s="452"/>
      <c r="I15" s="452"/>
      <c r="J15" s="172">
        <v>1584</v>
      </c>
    </row>
    <row r="16" spans="1:10" s="27" customFormat="1" ht="12.75" customHeight="1">
      <c r="A16" s="31">
        <v>211</v>
      </c>
      <c r="B16" s="29" t="s">
        <v>629</v>
      </c>
      <c r="C16" s="119" t="s">
        <v>564</v>
      </c>
      <c r="D16" s="441">
        <v>100</v>
      </c>
      <c r="E16" s="237">
        <v>6</v>
      </c>
      <c r="F16" s="81">
        <f>D16*E16</f>
        <v>600</v>
      </c>
      <c r="G16" s="452">
        <f>F16</f>
        <v>600</v>
      </c>
      <c r="H16" s="452"/>
      <c r="I16" s="452"/>
      <c r="J16" s="172">
        <v>600</v>
      </c>
    </row>
    <row r="17" spans="1:11" s="27" customFormat="1" ht="12.75" customHeight="1">
      <c r="A17" s="33" t="s">
        <v>955</v>
      </c>
      <c r="B17" s="34"/>
      <c r="C17" s="58"/>
      <c r="D17" s="439"/>
      <c r="E17" s="453"/>
      <c r="F17" s="68">
        <f>F13+F14+F15+F16</f>
        <v>4308</v>
      </c>
      <c r="G17" s="68"/>
      <c r="H17" s="452"/>
      <c r="I17" s="452"/>
      <c r="J17" s="173">
        <v>4308</v>
      </c>
      <c r="K17" s="129"/>
    </row>
    <row r="18" spans="1:11" s="27" customFormat="1" ht="12.75" customHeight="1">
      <c r="A18" s="238">
        <v>222</v>
      </c>
      <c r="B18" s="239" t="s">
        <v>937</v>
      </c>
      <c r="C18" s="119" t="s">
        <v>427</v>
      </c>
      <c r="D18" s="440">
        <v>70</v>
      </c>
      <c r="E18" s="240">
        <v>150</v>
      </c>
      <c r="F18" s="81">
        <f>D18*E18</f>
        <v>10500</v>
      </c>
      <c r="G18" s="452">
        <f>F18</f>
        <v>10500</v>
      </c>
      <c r="H18" s="452"/>
      <c r="I18" s="452"/>
      <c r="J18" s="172">
        <v>10500</v>
      </c>
      <c r="K18" s="129"/>
    </row>
    <row r="19" spans="1:11" s="27" customFormat="1" ht="12.75" customHeight="1">
      <c r="A19" s="238">
        <v>222</v>
      </c>
      <c r="B19" s="239" t="s">
        <v>937</v>
      </c>
      <c r="C19" s="119" t="s">
        <v>565</v>
      </c>
      <c r="D19" s="440">
        <v>70</v>
      </c>
      <c r="E19" s="240">
        <v>45</v>
      </c>
      <c r="F19" s="81">
        <f>D19*E19</f>
        <v>3150</v>
      </c>
      <c r="G19" s="452">
        <f>F19</f>
        <v>3150</v>
      </c>
      <c r="H19" s="452"/>
      <c r="I19" s="452"/>
      <c r="J19" s="172">
        <v>3150</v>
      </c>
      <c r="K19" s="129"/>
    </row>
    <row r="20" spans="1:11" s="27" customFormat="1" ht="12.75" customHeight="1">
      <c r="A20" s="238">
        <v>222</v>
      </c>
      <c r="B20" s="239" t="s">
        <v>937</v>
      </c>
      <c r="C20" s="119" t="s">
        <v>331</v>
      </c>
      <c r="D20" s="440">
        <v>70</v>
      </c>
      <c r="E20" s="240">
        <v>250</v>
      </c>
      <c r="F20" s="81">
        <f>D20*E20</f>
        <v>17500</v>
      </c>
      <c r="G20" s="452">
        <f>F20</f>
        <v>17500</v>
      </c>
      <c r="H20" s="452"/>
      <c r="I20" s="452"/>
      <c r="J20" s="172">
        <v>17500</v>
      </c>
      <c r="K20" s="129"/>
    </row>
    <row r="21" spans="1:11" s="27" customFormat="1" ht="12.75" customHeight="1">
      <c r="A21" s="238">
        <v>222</v>
      </c>
      <c r="B21" s="239" t="s">
        <v>937</v>
      </c>
      <c r="C21" s="119" t="s">
        <v>332</v>
      </c>
      <c r="D21" s="440">
        <v>70</v>
      </c>
      <c r="E21" s="240">
        <v>150</v>
      </c>
      <c r="F21" s="81">
        <f>D21*E21</f>
        <v>10500</v>
      </c>
      <c r="G21" s="452">
        <f>F21</f>
        <v>10500</v>
      </c>
      <c r="H21" s="452"/>
      <c r="I21" s="452"/>
      <c r="J21" s="172">
        <v>10500</v>
      </c>
      <c r="K21" s="129"/>
    </row>
    <row r="22" spans="1:11" s="27" customFormat="1" ht="12.75" customHeight="1">
      <c r="A22" s="238">
        <v>222</v>
      </c>
      <c r="B22" s="239" t="s">
        <v>937</v>
      </c>
      <c r="C22" s="119" t="s">
        <v>566</v>
      </c>
      <c r="D22" s="440">
        <v>70</v>
      </c>
      <c r="E22" s="240">
        <v>55</v>
      </c>
      <c r="F22" s="81">
        <f>D22*E22</f>
        <v>3850</v>
      </c>
      <c r="G22" s="452">
        <f>F22</f>
        <v>3850</v>
      </c>
      <c r="H22" s="452"/>
      <c r="I22" s="452"/>
      <c r="J22" s="172">
        <v>3850</v>
      </c>
      <c r="K22" s="129"/>
    </row>
    <row r="23" spans="1:11" s="27" customFormat="1" ht="12.75" customHeight="1">
      <c r="A23" s="33" t="s">
        <v>227</v>
      </c>
      <c r="B23" s="34"/>
      <c r="C23" s="58"/>
      <c r="D23" s="439"/>
      <c r="E23" s="453"/>
      <c r="F23" s="68">
        <f>F18+F19+F20+F21+F22</f>
        <v>45500</v>
      </c>
      <c r="G23" s="473"/>
      <c r="H23" s="452"/>
      <c r="I23" s="452"/>
      <c r="J23" s="173">
        <v>45500</v>
      </c>
      <c r="K23" s="129"/>
    </row>
    <row r="24" spans="1:10" s="27" customFormat="1" ht="12.75" customHeight="1">
      <c r="A24" s="36">
        <v>231</v>
      </c>
      <c r="B24" s="37" t="s">
        <v>953</v>
      </c>
      <c r="C24" s="60" t="s">
        <v>1043</v>
      </c>
      <c r="D24" s="66">
        <v>96</v>
      </c>
      <c r="E24" s="224">
        <v>19</v>
      </c>
      <c r="F24" s="81">
        <f aca="true" t="shared" si="0" ref="F24:F29">D24*E24</f>
        <v>1824</v>
      </c>
      <c r="G24" s="452">
        <f aca="true" t="shared" si="1" ref="G24:G29">F24</f>
        <v>1824</v>
      </c>
      <c r="H24" s="452"/>
      <c r="I24" s="452"/>
      <c r="J24" s="172">
        <v>1824</v>
      </c>
    </row>
    <row r="25" spans="1:10" s="27" customFormat="1" ht="12.75" customHeight="1">
      <c r="A25" s="28">
        <v>231</v>
      </c>
      <c r="B25" s="30" t="s">
        <v>953</v>
      </c>
      <c r="C25" s="60" t="s">
        <v>1044</v>
      </c>
      <c r="D25" s="66">
        <v>96</v>
      </c>
      <c r="E25" s="224">
        <v>22</v>
      </c>
      <c r="F25" s="81">
        <f t="shared" si="0"/>
        <v>2112</v>
      </c>
      <c r="G25" s="452">
        <f t="shared" si="1"/>
        <v>2112</v>
      </c>
      <c r="H25" s="452"/>
      <c r="I25" s="452"/>
      <c r="J25" s="172">
        <v>2112</v>
      </c>
    </row>
    <row r="26" spans="1:10" s="27" customFormat="1" ht="12.75" customHeight="1">
      <c r="A26" s="35">
        <v>231</v>
      </c>
      <c r="B26" s="29" t="s">
        <v>937</v>
      </c>
      <c r="C26" s="60" t="s">
        <v>938</v>
      </c>
      <c r="D26" s="66">
        <v>70</v>
      </c>
      <c r="E26" s="224">
        <v>8</v>
      </c>
      <c r="F26" s="81">
        <f t="shared" si="0"/>
        <v>560</v>
      </c>
      <c r="G26" s="452">
        <f t="shared" si="1"/>
        <v>560</v>
      </c>
      <c r="H26" s="452"/>
      <c r="I26" s="452"/>
      <c r="J26" s="172">
        <v>560</v>
      </c>
    </row>
    <row r="27" spans="1:10" s="27" customFormat="1" ht="12.75" customHeight="1">
      <c r="A27" s="28">
        <v>231</v>
      </c>
      <c r="B27" s="29" t="s">
        <v>567</v>
      </c>
      <c r="C27" s="110" t="s">
        <v>568</v>
      </c>
      <c r="D27" s="66">
        <v>15</v>
      </c>
      <c r="E27" s="22">
        <v>35</v>
      </c>
      <c r="F27" s="81">
        <f t="shared" si="0"/>
        <v>525</v>
      </c>
      <c r="G27" s="452">
        <f t="shared" si="1"/>
        <v>525</v>
      </c>
      <c r="H27" s="452"/>
      <c r="I27" s="452"/>
      <c r="J27" s="172">
        <v>525</v>
      </c>
    </row>
    <row r="28" spans="1:10" s="27" customFormat="1" ht="12.75" customHeight="1">
      <c r="A28" s="28">
        <v>231</v>
      </c>
      <c r="B28" s="29" t="s">
        <v>960</v>
      </c>
      <c r="C28" s="110" t="s">
        <v>569</v>
      </c>
      <c r="D28" s="66">
        <v>12</v>
      </c>
      <c r="E28" s="22">
        <v>35</v>
      </c>
      <c r="F28" s="81">
        <f t="shared" si="0"/>
        <v>420</v>
      </c>
      <c r="G28" s="452">
        <f t="shared" si="1"/>
        <v>420</v>
      </c>
      <c r="H28" s="452"/>
      <c r="I28" s="452"/>
      <c r="J28" s="172">
        <v>420</v>
      </c>
    </row>
    <row r="29" spans="1:10" s="27" customFormat="1" ht="12.75" customHeight="1">
      <c r="A29" s="28">
        <v>231</v>
      </c>
      <c r="B29" s="37" t="s">
        <v>937</v>
      </c>
      <c r="C29" s="168" t="s">
        <v>570</v>
      </c>
      <c r="D29" s="66">
        <v>240</v>
      </c>
      <c r="E29" s="22">
        <v>8</v>
      </c>
      <c r="F29" s="81">
        <f t="shared" si="0"/>
        <v>1920</v>
      </c>
      <c r="G29" s="452">
        <f t="shared" si="1"/>
        <v>1920</v>
      </c>
      <c r="H29" s="452"/>
      <c r="I29" s="452"/>
      <c r="J29" s="172">
        <v>1920</v>
      </c>
    </row>
    <row r="30" spans="1:11" s="41" customFormat="1" ht="12.75" customHeight="1">
      <c r="A30" s="38" t="s">
        <v>956</v>
      </c>
      <c r="B30" s="39"/>
      <c r="C30" s="61"/>
      <c r="D30" s="69"/>
      <c r="E30" s="454"/>
      <c r="F30" s="68">
        <f>F24+F25+F26+F27+F28+F29</f>
        <v>7361</v>
      </c>
      <c r="G30" s="473"/>
      <c r="H30" s="452"/>
      <c r="I30" s="452"/>
      <c r="J30" s="173">
        <v>7361</v>
      </c>
      <c r="K30" s="138"/>
    </row>
    <row r="31" spans="1:11" s="27" customFormat="1" ht="12.75" customHeight="1">
      <c r="A31" s="36">
        <v>234</v>
      </c>
      <c r="B31" s="37" t="s">
        <v>571</v>
      </c>
      <c r="C31" s="60" t="s">
        <v>572</v>
      </c>
      <c r="D31" s="243">
        <v>100</v>
      </c>
      <c r="E31" s="242">
        <v>12</v>
      </c>
      <c r="F31" s="81">
        <f>D31*E31</f>
        <v>1200</v>
      </c>
      <c r="G31" s="452">
        <f>F31</f>
        <v>1200</v>
      </c>
      <c r="H31" s="452"/>
      <c r="I31" s="452"/>
      <c r="J31" s="172">
        <v>1200</v>
      </c>
      <c r="K31" s="129"/>
    </row>
    <row r="32" spans="1:11" s="27" customFormat="1" ht="12.75" customHeight="1">
      <c r="A32" s="36">
        <v>234</v>
      </c>
      <c r="B32" s="37" t="s">
        <v>571</v>
      </c>
      <c r="C32" s="60" t="s">
        <v>573</v>
      </c>
      <c r="D32" s="243">
        <v>50</v>
      </c>
      <c r="E32" s="242">
        <v>6</v>
      </c>
      <c r="F32" s="81">
        <f>D32*E32</f>
        <v>300</v>
      </c>
      <c r="G32" s="452">
        <f>F32</f>
        <v>300</v>
      </c>
      <c r="H32" s="452"/>
      <c r="I32" s="452"/>
      <c r="J32" s="172">
        <v>300</v>
      </c>
      <c r="K32" s="129"/>
    </row>
    <row r="33" spans="1:11" s="27" customFormat="1" ht="12.75" customHeight="1">
      <c r="A33" s="38" t="s">
        <v>346</v>
      </c>
      <c r="B33" s="37"/>
      <c r="C33" s="60"/>
      <c r="D33" s="243"/>
      <c r="E33" s="242"/>
      <c r="F33" s="68">
        <f>SUM(F31:F32)</f>
        <v>1500</v>
      </c>
      <c r="G33" s="473"/>
      <c r="H33" s="452"/>
      <c r="I33" s="452"/>
      <c r="J33" s="173">
        <v>1500</v>
      </c>
      <c r="K33" s="129"/>
    </row>
    <row r="34" spans="1:11" s="27" customFormat="1" ht="12.75" customHeight="1">
      <c r="A34" s="36">
        <v>244</v>
      </c>
      <c r="B34" s="37" t="s">
        <v>937</v>
      </c>
      <c r="C34" s="60" t="s">
        <v>574</v>
      </c>
      <c r="D34" s="243">
        <v>12</v>
      </c>
      <c r="E34" s="242">
        <v>700</v>
      </c>
      <c r="F34" s="81">
        <f>D34*E34</f>
        <v>8400</v>
      </c>
      <c r="G34" s="452">
        <f>F34</f>
        <v>8400</v>
      </c>
      <c r="H34" s="452"/>
      <c r="I34" s="452"/>
      <c r="J34" s="172">
        <v>8400</v>
      </c>
      <c r="K34" s="129"/>
    </row>
    <row r="35" spans="1:11" s="27" customFormat="1" ht="12.75" customHeight="1">
      <c r="A35" s="38" t="s">
        <v>575</v>
      </c>
      <c r="B35" s="37"/>
      <c r="C35" s="60"/>
      <c r="D35" s="243"/>
      <c r="E35" s="242"/>
      <c r="F35" s="68">
        <f>SUM(F34)</f>
        <v>8400</v>
      </c>
      <c r="G35" s="473"/>
      <c r="H35" s="452"/>
      <c r="I35" s="452"/>
      <c r="J35" s="173">
        <v>8400</v>
      </c>
      <c r="K35" s="129"/>
    </row>
    <row r="36" spans="1:11" s="27" customFormat="1" ht="12.75" customHeight="1">
      <c r="A36" s="36">
        <v>256</v>
      </c>
      <c r="B36" s="37" t="s">
        <v>954</v>
      </c>
      <c r="C36" s="60" t="s">
        <v>962</v>
      </c>
      <c r="D36" s="243">
        <v>8290</v>
      </c>
      <c r="E36" s="242">
        <v>3</v>
      </c>
      <c r="F36" s="81">
        <f>D36*E36</f>
        <v>24870</v>
      </c>
      <c r="G36" s="452">
        <v>24870</v>
      </c>
      <c r="H36" s="452"/>
      <c r="I36" s="452"/>
      <c r="J36" s="172">
        <v>24870</v>
      </c>
      <c r="K36" s="129"/>
    </row>
    <row r="37" spans="1:11" s="27" customFormat="1" ht="12.75" customHeight="1">
      <c r="A37" s="38" t="s">
        <v>957</v>
      </c>
      <c r="B37" s="37"/>
      <c r="C37" s="60"/>
      <c r="D37" s="243"/>
      <c r="E37" s="242"/>
      <c r="F37" s="68">
        <f>F36</f>
        <v>24870</v>
      </c>
      <c r="G37" s="473"/>
      <c r="H37" s="452"/>
      <c r="I37" s="452"/>
      <c r="J37" s="173">
        <v>24870</v>
      </c>
      <c r="K37" s="129"/>
    </row>
    <row r="38" spans="1:11" s="27" customFormat="1" ht="12.75" customHeight="1">
      <c r="A38" s="36">
        <v>258</v>
      </c>
      <c r="B38" s="37" t="s">
        <v>937</v>
      </c>
      <c r="C38" s="60" t="s">
        <v>576</v>
      </c>
      <c r="D38" s="243">
        <v>1000</v>
      </c>
      <c r="E38" s="242">
        <v>4</v>
      </c>
      <c r="F38" s="81">
        <f>D38*E38</f>
        <v>4000</v>
      </c>
      <c r="G38" s="452">
        <f>F38</f>
        <v>4000</v>
      </c>
      <c r="H38" s="452"/>
      <c r="I38" s="452"/>
      <c r="J38" s="172">
        <v>4000</v>
      </c>
      <c r="K38" s="129"/>
    </row>
    <row r="39" spans="1:11" s="27" customFormat="1" ht="12.75" customHeight="1">
      <c r="A39" s="36">
        <v>258</v>
      </c>
      <c r="B39" s="37" t="s">
        <v>937</v>
      </c>
      <c r="C39" s="60" t="s">
        <v>577</v>
      </c>
      <c r="D39" s="243">
        <v>4000</v>
      </c>
      <c r="E39" s="242">
        <v>0.4</v>
      </c>
      <c r="F39" s="81">
        <f>D39*E39</f>
        <v>1600</v>
      </c>
      <c r="G39" s="452">
        <f>F39</f>
        <v>1600</v>
      </c>
      <c r="H39" s="452"/>
      <c r="I39" s="452"/>
      <c r="J39" s="172">
        <v>1600</v>
      </c>
      <c r="K39" s="129"/>
    </row>
    <row r="40" spans="1:11" s="27" customFormat="1" ht="12.75" customHeight="1">
      <c r="A40" s="36">
        <v>258</v>
      </c>
      <c r="B40" s="37" t="s">
        <v>578</v>
      </c>
      <c r="C40" s="60" t="s">
        <v>579</v>
      </c>
      <c r="D40" s="243">
        <v>200</v>
      </c>
      <c r="E40" s="242">
        <v>5.5</v>
      </c>
      <c r="F40" s="81">
        <f>D40*E40</f>
        <v>1100</v>
      </c>
      <c r="G40" s="452">
        <f>F40</f>
        <v>1100</v>
      </c>
      <c r="H40" s="452"/>
      <c r="I40" s="452"/>
      <c r="J40" s="172">
        <v>1100</v>
      </c>
      <c r="K40" s="129"/>
    </row>
    <row r="41" spans="1:11" s="27" customFormat="1" ht="12.75" customHeight="1">
      <c r="A41" s="36">
        <v>258</v>
      </c>
      <c r="B41" s="37" t="s">
        <v>937</v>
      </c>
      <c r="C41" s="60" t="s">
        <v>580</v>
      </c>
      <c r="D41" s="243">
        <v>2500</v>
      </c>
      <c r="E41" s="242">
        <v>2.5</v>
      </c>
      <c r="F41" s="81">
        <f>D41*E41</f>
        <v>6250</v>
      </c>
      <c r="G41" s="452">
        <f>F41</f>
        <v>6250</v>
      </c>
      <c r="H41" s="452"/>
      <c r="I41" s="452"/>
      <c r="J41" s="172">
        <v>6250</v>
      </c>
      <c r="K41" s="129"/>
    </row>
    <row r="42" spans="1:11" s="27" customFormat="1" ht="12.75" customHeight="1">
      <c r="A42" s="38" t="s">
        <v>260</v>
      </c>
      <c r="B42" s="37"/>
      <c r="C42" s="60"/>
      <c r="D42" s="243"/>
      <c r="E42" s="242"/>
      <c r="F42" s="68">
        <f>F38+F39+F40+F41</f>
        <v>12950</v>
      </c>
      <c r="G42" s="473"/>
      <c r="H42" s="452"/>
      <c r="I42" s="452"/>
      <c r="J42" s="173">
        <v>12950</v>
      </c>
      <c r="K42" s="129"/>
    </row>
    <row r="43" spans="1:11" s="27" customFormat="1" ht="12.75" customHeight="1">
      <c r="A43" s="36">
        <v>279</v>
      </c>
      <c r="B43" s="37" t="s">
        <v>937</v>
      </c>
      <c r="C43" s="60" t="s">
        <v>581</v>
      </c>
      <c r="D43" s="243">
        <v>8</v>
      </c>
      <c r="E43" s="242">
        <v>200</v>
      </c>
      <c r="F43" s="81">
        <f>D43*E43</f>
        <v>1600</v>
      </c>
      <c r="G43" s="452">
        <f>F43</f>
        <v>1600</v>
      </c>
      <c r="H43" s="452"/>
      <c r="I43" s="452"/>
      <c r="J43" s="172">
        <v>1600</v>
      </c>
      <c r="K43" s="129"/>
    </row>
    <row r="44" spans="1:11" s="27" customFormat="1" ht="12.75" customHeight="1">
      <c r="A44" s="36">
        <v>279</v>
      </c>
      <c r="B44" s="37" t="s">
        <v>937</v>
      </c>
      <c r="C44" s="60" t="s">
        <v>461</v>
      </c>
      <c r="D44" s="243">
        <v>8</v>
      </c>
      <c r="E44" s="242">
        <v>12</v>
      </c>
      <c r="F44" s="81">
        <f>D44*E44</f>
        <v>96</v>
      </c>
      <c r="G44" s="452">
        <f>F44</f>
        <v>96</v>
      </c>
      <c r="H44" s="452"/>
      <c r="I44" s="452"/>
      <c r="J44" s="172">
        <v>96</v>
      </c>
      <c r="K44" s="129"/>
    </row>
    <row r="45" spans="1:11" s="27" customFormat="1" ht="12.75" customHeight="1">
      <c r="A45" s="38" t="s">
        <v>462</v>
      </c>
      <c r="B45" s="37"/>
      <c r="C45" s="60"/>
      <c r="D45" s="243"/>
      <c r="E45" s="242"/>
      <c r="F45" s="68">
        <f>SUM(F43:F44)</f>
        <v>1696</v>
      </c>
      <c r="G45" s="473"/>
      <c r="H45" s="452"/>
      <c r="I45" s="452"/>
      <c r="J45" s="173">
        <v>1696</v>
      </c>
      <c r="K45" s="129"/>
    </row>
    <row r="46" spans="1:10" s="27" customFormat="1" ht="12.75" customHeight="1">
      <c r="A46" s="35">
        <v>292</v>
      </c>
      <c r="B46" s="37" t="s">
        <v>937</v>
      </c>
      <c r="C46" s="21" t="s">
        <v>983</v>
      </c>
      <c r="D46" s="247">
        <v>8</v>
      </c>
      <c r="E46" s="22">
        <v>16</v>
      </c>
      <c r="F46" s="81">
        <f aca="true" t="shared" si="2" ref="F46:F65">D46*E46</f>
        <v>128</v>
      </c>
      <c r="G46" s="452">
        <f>F46</f>
        <v>128</v>
      </c>
      <c r="H46" s="452"/>
      <c r="I46" s="452"/>
      <c r="J46" s="172">
        <v>128</v>
      </c>
    </row>
    <row r="47" spans="1:10" s="27" customFormat="1" ht="23.25" customHeight="1">
      <c r="A47" s="35">
        <v>292</v>
      </c>
      <c r="B47" s="37" t="s">
        <v>937</v>
      </c>
      <c r="C47" s="21" t="s">
        <v>984</v>
      </c>
      <c r="D47" s="247">
        <v>150</v>
      </c>
      <c r="E47" s="22">
        <v>15</v>
      </c>
      <c r="F47" s="81">
        <f t="shared" si="2"/>
        <v>2250</v>
      </c>
      <c r="G47" s="452">
        <f aca="true" t="shared" si="3" ref="G47:G65">F47</f>
        <v>2250</v>
      </c>
      <c r="H47" s="452"/>
      <c r="I47" s="452"/>
      <c r="J47" s="172">
        <v>2250</v>
      </c>
    </row>
    <row r="48" spans="1:10" s="27" customFormat="1" ht="21.75" customHeight="1">
      <c r="A48" s="35">
        <v>292</v>
      </c>
      <c r="B48" s="37" t="s">
        <v>937</v>
      </c>
      <c r="C48" s="21" t="s">
        <v>1049</v>
      </c>
      <c r="D48" s="247">
        <v>300</v>
      </c>
      <c r="E48" s="22">
        <v>20</v>
      </c>
      <c r="F48" s="81">
        <f t="shared" si="2"/>
        <v>6000</v>
      </c>
      <c r="G48" s="452">
        <f t="shared" si="3"/>
        <v>6000</v>
      </c>
      <c r="H48" s="452"/>
      <c r="I48" s="452"/>
      <c r="J48" s="172">
        <v>6000</v>
      </c>
    </row>
    <row r="49" spans="1:10" s="27" customFormat="1" ht="15.75" customHeight="1">
      <c r="A49" s="35">
        <v>292</v>
      </c>
      <c r="B49" s="29" t="s">
        <v>274</v>
      </c>
      <c r="C49" s="21" t="s">
        <v>1050</v>
      </c>
      <c r="D49" s="247">
        <v>4</v>
      </c>
      <c r="E49" s="22">
        <v>25</v>
      </c>
      <c r="F49" s="81">
        <f t="shared" si="2"/>
        <v>100</v>
      </c>
      <c r="G49" s="452">
        <f t="shared" si="3"/>
        <v>100</v>
      </c>
      <c r="H49" s="452"/>
      <c r="I49" s="452"/>
      <c r="J49" s="172">
        <v>100</v>
      </c>
    </row>
    <row r="50" spans="1:10" s="27" customFormat="1" ht="15.75" customHeight="1">
      <c r="A50" s="35">
        <v>292</v>
      </c>
      <c r="B50" s="29" t="s">
        <v>274</v>
      </c>
      <c r="C50" s="21" t="s">
        <v>1051</v>
      </c>
      <c r="D50" s="247">
        <v>4</v>
      </c>
      <c r="E50" s="22">
        <v>25</v>
      </c>
      <c r="F50" s="81">
        <f t="shared" si="2"/>
        <v>100</v>
      </c>
      <c r="G50" s="452">
        <f t="shared" si="3"/>
        <v>100</v>
      </c>
      <c r="H50" s="452"/>
      <c r="I50" s="452"/>
      <c r="J50" s="172">
        <v>100</v>
      </c>
    </row>
    <row r="51" spans="1:10" s="27" customFormat="1" ht="15.75" customHeight="1">
      <c r="A51" s="35">
        <v>292</v>
      </c>
      <c r="B51" s="29" t="s">
        <v>937</v>
      </c>
      <c r="C51" s="21" t="s">
        <v>582</v>
      </c>
      <c r="D51" s="247">
        <v>15</v>
      </c>
      <c r="E51" s="22">
        <v>2.67</v>
      </c>
      <c r="F51" s="81">
        <f t="shared" si="2"/>
        <v>40.05</v>
      </c>
      <c r="G51" s="452">
        <f t="shared" si="3"/>
        <v>40.05</v>
      </c>
      <c r="H51" s="452"/>
      <c r="I51" s="452"/>
      <c r="J51" s="172">
        <v>40.05</v>
      </c>
    </row>
    <row r="52" spans="1:10" s="27" customFormat="1" ht="15.75" customHeight="1">
      <c r="A52" s="35">
        <v>292</v>
      </c>
      <c r="B52" s="29" t="s">
        <v>937</v>
      </c>
      <c r="C52" s="21" t="s">
        <v>583</v>
      </c>
      <c r="D52" s="247">
        <v>25</v>
      </c>
      <c r="E52" s="22">
        <v>2</v>
      </c>
      <c r="F52" s="81">
        <f t="shared" si="2"/>
        <v>50</v>
      </c>
      <c r="G52" s="452">
        <f t="shared" si="3"/>
        <v>50</v>
      </c>
      <c r="H52" s="452"/>
      <c r="I52" s="452"/>
      <c r="J52" s="172">
        <v>50</v>
      </c>
    </row>
    <row r="53" spans="1:10" s="27" customFormat="1" ht="12.75" customHeight="1">
      <c r="A53" s="35">
        <v>292</v>
      </c>
      <c r="B53" s="29" t="s">
        <v>276</v>
      </c>
      <c r="C53" s="21" t="s">
        <v>584</v>
      </c>
      <c r="D53" s="247">
        <v>6</v>
      </c>
      <c r="E53" s="22">
        <v>7</v>
      </c>
      <c r="F53" s="81">
        <f t="shared" si="2"/>
        <v>42</v>
      </c>
      <c r="G53" s="452">
        <f t="shared" si="3"/>
        <v>42</v>
      </c>
      <c r="H53" s="452"/>
      <c r="I53" s="452"/>
      <c r="J53" s="172">
        <v>42</v>
      </c>
    </row>
    <row r="54" spans="1:10" s="27" customFormat="1" ht="12.75" customHeight="1">
      <c r="A54" s="35">
        <v>292</v>
      </c>
      <c r="B54" s="29" t="s">
        <v>274</v>
      </c>
      <c r="C54" s="21" t="s">
        <v>988</v>
      </c>
      <c r="D54" s="247">
        <v>6</v>
      </c>
      <c r="E54" s="22">
        <v>6</v>
      </c>
      <c r="F54" s="81">
        <f t="shared" si="2"/>
        <v>36</v>
      </c>
      <c r="G54" s="452">
        <f t="shared" si="3"/>
        <v>36</v>
      </c>
      <c r="H54" s="452"/>
      <c r="I54" s="452"/>
      <c r="J54" s="172">
        <v>36</v>
      </c>
    </row>
    <row r="55" spans="1:10" s="27" customFormat="1" ht="12.75" customHeight="1">
      <c r="A55" s="35">
        <v>292</v>
      </c>
      <c r="B55" s="29" t="s">
        <v>276</v>
      </c>
      <c r="C55" s="21" t="s">
        <v>585</v>
      </c>
      <c r="D55" s="247">
        <v>18</v>
      </c>
      <c r="E55" s="22">
        <v>5</v>
      </c>
      <c r="F55" s="81">
        <f t="shared" si="2"/>
        <v>90</v>
      </c>
      <c r="G55" s="452">
        <f t="shared" si="3"/>
        <v>90</v>
      </c>
      <c r="H55" s="452"/>
      <c r="I55" s="452"/>
      <c r="J55" s="172">
        <v>90</v>
      </c>
    </row>
    <row r="56" spans="1:10" s="27" customFormat="1" ht="23.25" customHeight="1">
      <c r="A56" s="35">
        <v>292</v>
      </c>
      <c r="B56" s="37" t="s">
        <v>937</v>
      </c>
      <c r="C56" s="21" t="s">
        <v>993</v>
      </c>
      <c r="D56" s="247">
        <v>500</v>
      </c>
      <c r="E56" s="22">
        <v>3</v>
      </c>
      <c r="F56" s="81">
        <f t="shared" si="2"/>
        <v>1500</v>
      </c>
      <c r="G56" s="452">
        <f t="shared" si="3"/>
        <v>1500</v>
      </c>
      <c r="H56" s="452"/>
      <c r="I56" s="452"/>
      <c r="J56" s="172">
        <v>1500</v>
      </c>
    </row>
    <row r="57" spans="1:10" s="27" customFormat="1" ht="17.25" customHeight="1">
      <c r="A57" s="35">
        <v>292</v>
      </c>
      <c r="B57" s="29" t="s">
        <v>285</v>
      </c>
      <c r="C57" s="21" t="s">
        <v>994</v>
      </c>
      <c r="D57" s="247">
        <v>50</v>
      </c>
      <c r="E57" s="22">
        <v>20</v>
      </c>
      <c r="F57" s="81">
        <f t="shared" si="2"/>
        <v>1000</v>
      </c>
      <c r="G57" s="452">
        <f t="shared" si="3"/>
        <v>1000</v>
      </c>
      <c r="H57" s="452"/>
      <c r="I57" s="452"/>
      <c r="J57" s="172">
        <v>1000</v>
      </c>
    </row>
    <row r="58" spans="1:10" s="27" customFormat="1" ht="22.5" customHeight="1">
      <c r="A58" s="35">
        <v>292</v>
      </c>
      <c r="B58" s="37" t="s">
        <v>937</v>
      </c>
      <c r="C58" s="21" t="s">
        <v>995</v>
      </c>
      <c r="D58" s="247">
        <v>100</v>
      </c>
      <c r="E58" s="22">
        <v>2.5</v>
      </c>
      <c r="F58" s="81">
        <f t="shared" si="2"/>
        <v>250</v>
      </c>
      <c r="G58" s="452">
        <f t="shared" si="3"/>
        <v>250</v>
      </c>
      <c r="H58" s="452"/>
      <c r="I58" s="452"/>
      <c r="J58" s="172">
        <v>250</v>
      </c>
    </row>
    <row r="59" spans="1:10" s="27" customFormat="1" ht="12.75" customHeight="1">
      <c r="A59" s="35">
        <v>292</v>
      </c>
      <c r="B59" s="29" t="s">
        <v>276</v>
      </c>
      <c r="C59" s="21" t="s">
        <v>586</v>
      </c>
      <c r="D59" s="247">
        <v>24</v>
      </c>
      <c r="E59" s="22">
        <v>10</v>
      </c>
      <c r="F59" s="81">
        <f t="shared" si="2"/>
        <v>240</v>
      </c>
      <c r="G59" s="452">
        <f t="shared" si="3"/>
        <v>240</v>
      </c>
      <c r="H59" s="452"/>
      <c r="I59" s="452"/>
      <c r="J59" s="172">
        <v>240</v>
      </c>
    </row>
    <row r="60" spans="1:10" s="27" customFormat="1" ht="15.75" customHeight="1">
      <c r="A60" s="35">
        <v>292</v>
      </c>
      <c r="B60" s="37" t="s">
        <v>937</v>
      </c>
      <c r="C60" s="21" t="s">
        <v>999</v>
      </c>
      <c r="D60" s="247">
        <v>48</v>
      </c>
      <c r="E60" s="22">
        <v>4</v>
      </c>
      <c r="F60" s="81">
        <f t="shared" si="2"/>
        <v>192</v>
      </c>
      <c r="G60" s="452">
        <f t="shared" si="3"/>
        <v>192</v>
      </c>
      <c r="H60" s="452"/>
      <c r="I60" s="452"/>
      <c r="J60" s="172">
        <v>192</v>
      </c>
    </row>
    <row r="61" spans="1:10" s="27" customFormat="1" ht="14.25" customHeight="1">
      <c r="A61" s="35">
        <v>292</v>
      </c>
      <c r="B61" s="37" t="s">
        <v>937</v>
      </c>
      <c r="C61" s="21" t="s">
        <v>1003</v>
      </c>
      <c r="D61" s="247">
        <v>800</v>
      </c>
      <c r="E61" s="22">
        <v>0.4</v>
      </c>
      <c r="F61" s="81">
        <f t="shared" si="2"/>
        <v>320</v>
      </c>
      <c r="G61" s="452">
        <f t="shared" si="3"/>
        <v>320</v>
      </c>
      <c r="H61" s="452"/>
      <c r="I61" s="452"/>
      <c r="J61" s="172">
        <v>320</v>
      </c>
    </row>
    <row r="62" spans="1:10" s="27" customFormat="1" ht="12.75" customHeight="1">
      <c r="A62" s="35">
        <v>292</v>
      </c>
      <c r="B62" s="37" t="s">
        <v>937</v>
      </c>
      <c r="C62" s="21" t="s">
        <v>587</v>
      </c>
      <c r="D62" s="247">
        <v>60</v>
      </c>
      <c r="E62" s="22">
        <v>3.5</v>
      </c>
      <c r="F62" s="81">
        <f t="shared" si="2"/>
        <v>210</v>
      </c>
      <c r="G62" s="452">
        <f t="shared" si="3"/>
        <v>210</v>
      </c>
      <c r="H62" s="452"/>
      <c r="I62" s="452"/>
      <c r="J62" s="172">
        <v>210</v>
      </c>
    </row>
    <row r="63" spans="1:10" s="27" customFormat="1" ht="12.75" customHeight="1">
      <c r="A63" s="35">
        <v>292</v>
      </c>
      <c r="B63" s="37" t="s">
        <v>937</v>
      </c>
      <c r="C63" s="21" t="s">
        <v>588</v>
      </c>
      <c r="D63" s="247">
        <v>24</v>
      </c>
      <c r="E63" s="22">
        <v>5</v>
      </c>
      <c r="F63" s="81">
        <f t="shared" si="2"/>
        <v>120</v>
      </c>
      <c r="G63" s="452">
        <f t="shared" si="3"/>
        <v>120</v>
      </c>
      <c r="H63" s="452"/>
      <c r="I63" s="452"/>
      <c r="J63" s="172">
        <v>120</v>
      </c>
    </row>
    <row r="64" spans="1:10" s="27" customFormat="1" ht="15" customHeight="1">
      <c r="A64" s="35">
        <v>292</v>
      </c>
      <c r="B64" s="37" t="s">
        <v>937</v>
      </c>
      <c r="C64" s="21" t="s">
        <v>81</v>
      </c>
      <c r="D64" s="247">
        <v>140</v>
      </c>
      <c r="E64" s="22">
        <v>3.5</v>
      </c>
      <c r="F64" s="81">
        <f t="shared" si="2"/>
        <v>490</v>
      </c>
      <c r="G64" s="452">
        <f t="shared" si="3"/>
        <v>490</v>
      </c>
      <c r="H64" s="452"/>
      <c r="I64" s="452"/>
      <c r="J64" s="172">
        <v>490</v>
      </c>
    </row>
    <row r="65" spans="1:10" s="27" customFormat="1" ht="21.75" customHeight="1">
      <c r="A65" s="35">
        <v>292</v>
      </c>
      <c r="B65" s="24" t="s">
        <v>1011</v>
      </c>
      <c r="C65" s="21" t="s">
        <v>1010</v>
      </c>
      <c r="D65" s="247">
        <v>200</v>
      </c>
      <c r="E65" s="22">
        <v>2.8</v>
      </c>
      <c r="F65" s="81">
        <f t="shared" si="2"/>
        <v>560</v>
      </c>
      <c r="G65" s="452">
        <f t="shared" si="3"/>
        <v>560</v>
      </c>
      <c r="H65" s="452"/>
      <c r="I65" s="452"/>
      <c r="J65" s="172">
        <v>560</v>
      </c>
    </row>
    <row r="66" spans="1:10" s="44" customFormat="1" ht="12.75" customHeight="1">
      <c r="A66" s="33" t="s">
        <v>958</v>
      </c>
      <c r="B66" s="34"/>
      <c r="C66" s="62"/>
      <c r="D66" s="439"/>
      <c r="E66" s="453"/>
      <c r="F66" s="68">
        <f>F65+F64+F63+F62+F61+F60+F59+F58+F57+F56+F55+F54+F53+F52+F51+F50+F49+F48+F47+F46</f>
        <v>13718.05</v>
      </c>
      <c r="G66" s="473"/>
      <c r="H66" s="452"/>
      <c r="I66" s="452"/>
      <c r="J66" s="173">
        <v>13718.05</v>
      </c>
    </row>
    <row r="67" spans="1:10" s="44" customFormat="1" ht="12.75" customHeight="1">
      <c r="A67" s="238">
        <v>293</v>
      </c>
      <c r="B67" s="239" t="s">
        <v>937</v>
      </c>
      <c r="C67" s="245" t="s">
        <v>589</v>
      </c>
      <c r="D67" s="440">
        <v>48</v>
      </c>
      <c r="E67" s="240">
        <v>4</v>
      </c>
      <c r="F67" s="81">
        <f>D67*E67</f>
        <v>192</v>
      </c>
      <c r="G67" s="452">
        <f>F67</f>
        <v>192</v>
      </c>
      <c r="H67" s="452"/>
      <c r="I67" s="452"/>
      <c r="J67" s="172">
        <v>192</v>
      </c>
    </row>
    <row r="68" spans="1:10" s="44" customFormat="1" ht="12.75" customHeight="1">
      <c r="A68" s="238">
        <v>293</v>
      </c>
      <c r="B68" s="239" t="s">
        <v>937</v>
      </c>
      <c r="C68" s="245" t="s">
        <v>590</v>
      </c>
      <c r="D68" s="440">
        <v>10</v>
      </c>
      <c r="E68" s="240">
        <v>509.9</v>
      </c>
      <c r="F68" s="81">
        <f>D68*E68</f>
        <v>5099</v>
      </c>
      <c r="G68" s="452">
        <f>F68</f>
        <v>5099</v>
      </c>
      <c r="H68" s="452"/>
      <c r="I68" s="452"/>
      <c r="J68" s="172">
        <v>5099</v>
      </c>
    </row>
    <row r="69" spans="1:10" s="44" customFormat="1" ht="12.75" customHeight="1">
      <c r="A69" s="238">
        <v>293</v>
      </c>
      <c r="B69" s="239" t="s">
        <v>937</v>
      </c>
      <c r="C69" s="245" t="s">
        <v>199</v>
      </c>
      <c r="D69" s="440">
        <v>20</v>
      </c>
      <c r="E69" s="240">
        <v>20</v>
      </c>
      <c r="F69" s="81">
        <f>D69*E69</f>
        <v>400</v>
      </c>
      <c r="G69" s="452">
        <f>F69</f>
        <v>400</v>
      </c>
      <c r="H69" s="452"/>
      <c r="I69" s="452"/>
      <c r="J69" s="172">
        <v>400</v>
      </c>
    </row>
    <row r="70" spans="1:10" s="44" customFormat="1" ht="12.75" customHeight="1">
      <c r="A70" s="238">
        <v>293</v>
      </c>
      <c r="B70" s="239" t="s">
        <v>937</v>
      </c>
      <c r="C70" s="245" t="s">
        <v>591</v>
      </c>
      <c r="D70" s="440">
        <v>16</v>
      </c>
      <c r="E70" s="240">
        <v>25</v>
      </c>
      <c r="F70" s="81">
        <f>D70*E70</f>
        <v>400</v>
      </c>
      <c r="G70" s="452">
        <f>F70</f>
        <v>400</v>
      </c>
      <c r="H70" s="452"/>
      <c r="I70" s="452"/>
      <c r="J70" s="172">
        <v>400</v>
      </c>
    </row>
    <row r="71" spans="1:10" s="44" customFormat="1" ht="12.75" customHeight="1">
      <c r="A71" s="33" t="s">
        <v>203</v>
      </c>
      <c r="B71" s="239"/>
      <c r="C71" s="62"/>
      <c r="D71" s="440"/>
      <c r="E71" s="453"/>
      <c r="F71" s="68">
        <f>SUM(F67:F70)</f>
        <v>6091</v>
      </c>
      <c r="G71" s="473"/>
      <c r="H71" s="452"/>
      <c r="I71" s="452"/>
      <c r="J71" s="173">
        <v>6091</v>
      </c>
    </row>
    <row r="72" spans="1:10" s="44" customFormat="1" ht="12.75" customHeight="1">
      <c r="A72" s="238">
        <v>295</v>
      </c>
      <c r="B72" s="239" t="s">
        <v>937</v>
      </c>
      <c r="C72" s="245" t="s">
        <v>592</v>
      </c>
      <c r="D72" s="440">
        <v>1000</v>
      </c>
      <c r="E72" s="240">
        <v>0.8</v>
      </c>
      <c r="F72" s="81">
        <f>D72*E72</f>
        <v>800</v>
      </c>
      <c r="G72" s="452">
        <f>F72</f>
        <v>800</v>
      </c>
      <c r="H72" s="452"/>
      <c r="I72" s="452"/>
      <c r="J72" s="172">
        <v>800</v>
      </c>
    </row>
    <row r="73" spans="1:10" s="44" customFormat="1" ht="12.75" customHeight="1">
      <c r="A73" s="238">
        <v>295</v>
      </c>
      <c r="B73" s="239" t="s">
        <v>937</v>
      </c>
      <c r="C73" s="245" t="s">
        <v>593</v>
      </c>
      <c r="D73" s="440">
        <v>1000</v>
      </c>
      <c r="E73" s="240">
        <v>0.5</v>
      </c>
      <c r="F73" s="81">
        <f>D73*E73</f>
        <v>500</v>
      </c>
      <c r="G73" s="452">
        <f>F73</f>
        <v>500</v>
      </c>
      <c r="H73" s="452"/>
      <c r="I73" s="452"/>
      <c r="J73" s="172">
        <v>500</v>
      </c>
    </row>
    <row r="74" spans="1:10" s="44" customFormat="1" ht="12.75" customHeight="1">
      <c r="A74" s="238">
        <v>295</v>
      </c>
      <c r="B74" s="239" t="s">
        <v>960</v>
      </c>
      <c r="C74" s="245" t="s">
        <v>594</v>
      </c>
      <c r="D74" s="440">
        <v>60</v>
      </c>
      <c r="E74" s="240">
        <v>9</v>
      </c>
      <c r="F74" s="81">
        <f>D74*E74</f>
        <v>540</v>
      </c>
      <c r="G74" s="452">
        <f>F74</f>
        <v>540</v>
      </c>
      <c r="H74" s="452"/>
      <c r="I74" s="452"/>
      <c r="J74" s="172">
        <v>540</v>
      </c>
    </row>
    <row r="75" spans="1:10" s="44" customFormat="1" ht="12.75" customHeight="1">
      <c r="A75" s="238">
        <v>295</v>
      </c>
      <c r="B75" s="239" t="s">
        <v>937</v>
      </c>
      <c r="C75" s="245" t="s">
        <v>595</v>
      </c>
      <c r="D75" s="440">
        <v>4</v>
      </c>
      <c r="E75" s="240">
        <v>160</v>
      </c>
      <c r="F75" s="81">
        <f>D75*E75</f>
        <v>640</v>
      </c>
      <c r="G75" s="452">
        <f>F75</f>
        <v>640</v>
      </c>
      <c r="H75" s="452"/>
      <c r="I75" s="452"/>
      <c r="J75" s="172">
        <v>640</v>
      </c>
    </row>
    <row r="76" spans="1:10" s="44" customFormat="1" ht="12.75" customHeight="1">
      <c r="A76" s="33" t="s">
        <v>410</v>
      </c>
      <c r="B76" s="239"/>
      <c r="C76" s="62"/>
      <c r="D76" s="439"/>
      <c r="E76" s="453"/>
      <c r="F76" s="68">
        <f>F72+F73+F74+F75</f>
        <v>2480</v>
      </c>
      <c r="G76" s="473"/>
      <c r="H76" s="452"/>
      <c r="I76" s="452"/>
      <c r="J76" s="173">
        <v>2480</v>
      </c>
    </row>
    <row r="77" spans="1:11" s="45" customFormat="1" ht="24" customHeight="1">
      <c r="A77" s="238">
        <v>296</v>
      </c>
      <c r="B77" s="37" t="s">
        <v>937</v>
      </c>
      <c r="C77" s="21" t="s">
        <v>596</v>
      </c>
      <c r="D77" s="66">
        <v>40</v>
      </c>
      <c r="E77" s="26">
        <v>130</v>
      </c>
      <c r="F77" s="81">
        <f>D77*E77</f>
        <v>5200</v>
      </c>
      <c r="G77" s="224">
        <f>F77</f>
        <v>5200</v>
      </c>
      <c r="H77" s="452"/>
      <c r="I77" s="452"/>
      <c r="J77" s="172">
        <v>5200</v>
      </c>
      <c r="K77" s="132"/>
    </row>
    <row r="78" spans="1:11" s="244" customFormat="1" ht="12.75" customHeight="1">
      <c r="A78" s="238">
        <v>296</v>
      </c>
      <c r="B78" s="37" t="s">
        <v>937</v>
      </c>
      <c r="C78" s="21" t="s">
        <v>412</v>
      </c>
      <c r="D78" s="243">
        <v>9</v>
      </c>
      <c r="E78" s="22">
        <v>78</v>
      </c>
      <c r="F78" s="81">
        <f>D78*E78</f>
        <v>702</v>
      </c>
      <c r="G78" s="224">
        <f>F78</f>
        <v>702</v>
      </c>
      <c r="H78" s="452"/>
      <c r="I78" s="452"/>
      <c r="J78" s="172">
        <v>702</v>
      </c>
      <c r="K78" s="82"/>
    </row>
    <row r="79" spans="1:11" s="244" customFormat="1" ht="12.75" customHeight="1">
      <c r="A79" s="238">
        <v>296</v>
      </c>
      <c r="B79" s="37" t="s">
        <v>937</v>
      </c>
      <c r="C79" s="21" t="s">
        <v>597</v>
      </c>
      <c r="D79" s="243">
        <v>10</v>
      </c>
      <c r="E79" s="22">
        <v>45</v>
      </c>
      <c r="F79" s="81">
        <f>D79*E79</f>
        <v>450</v>
      </c>
      <c r="G79" s="224">
        <f>F79</f>
        <v>450</v>
      </c>
      <c r="H79" s="452"/>
      <c r="I79" s="452"/>
      <c r="J79" s="172">
        <v>450</v>
      </c>
      <c r="K79" s="82"/>
    </row>
    <row r="80" spans="1:10" s="44" customFormat="1" ht="12.75" customHeight="1">
      <c r="A80" s="38" t="s">
        <v>959</v>
      </c>
      <c r="B80" s="39"/>
      <c r="C80" s="63"/>
      <c r="D80" s="470"/>
      <c r="E80" s="525"/>
      <c r="F80" s="68">
        <f>F77+F78+F79</f>
        <v>6352</v>
      </c>
      <c r="G80" s="473"/>
      <c r="H80" s="452"/>
      <c r="I80" s="452"/>
      <c r="J80" s="173">
        <v>6352</v>
      </c>
    </row>
    <row r="81" spans="1:10" s="44" customFormat="1" ht="12.75" customHeight="1">
      <c r="A81" s="36">
        <v>299</v>
      </c>
      <c r="B81" s="37" t="s">
        <v>937</v>
      </c>
      <c r="C81" s="21" t="s">
        <v>598</v>
      </c>
      <c r="D81" s="470">
        <v>4</v>
      </c>
      <c r="E81" s="22">
        <v>182.5</v>
      </c>
      <c r="F81" s="81">
        <f>D81*E81</f>
        <v>730</v>
      </c>
      <c r="G81" s="452">
        <f>F81</f>
        <v>730</v>
      </c>
      <c r="H81" s="452"/>
      <c r="I81" s="452"/>
      <c r="J81" s="172">
        <v>730</v>
      </c>
    </row>
    <row r="82" spans="1:10" s="44" customFormat="1" ht="12.75" customHeight="1" thickBot="1">
      <c r="A82" s="46" t="s">
        <v>208</v>
      </c>
      <c r="B82" s="295"/>
      <c r="C82" s="64"/>
      <c r="D82" s="472"/>
      <c r="E82" s="527"/>
      <c r="F82" s="71">
        <f>SUM(F81)</f>
        <v>730</v>
      </c>
      <c r="G82" s="564"/>
      <c r="H82" s="564"/>
      <c r="I82" s="564"/>
      <c r="J82" s="174">
        <v>730</v>
      </c>
    </row>
    <row r="83" spans="1:10" s="44" customFormat="1" ht="19.5" customHeight="1" thickBot="1">
      <c r="A83" s="48"/>
      <c r="B83" s="42"/>
      <c r="C83" s="65"/>
      <c r="D83" s="366"/>
      <c r="E83" s="366"/>
      <c r="F83" s="262"/>
      <c r="G83" s="717"/>
      <c r="H83" s="360"/>
      <c r="I83" s="360"/>
      <c r="J83" s="718"/>
    </row>
    <row r="84" spans="1:11" s="371" customFormat="1" ht="24.75" customHeight="1" thickBot="1">
      <c r="A84" s="1300" t="s">
        <v>136</v>
      </c>
      <c r="B84" s="1300"/>
      <c r="C84" s="1300"/>
      <c r="D84" s="1300"/>
      <c r="E84" s="1300"/>
      <c r="F84" s="159">
        <f>F82+F80+F76+F71+F66+F45+F42+F37+F35+F33+F30+F23+F17</f>
        <v>135956.05</v>
      </c>
      <c r="G84" s="159">
        <f>SUM(G13:G82)</f>
        <v>135956.05</v>
      </c>
      <c r="H84" s="159">
        <f>SUM(H13:H80)</f>
        <v>0</v>
      </c>
      <c r="I84" s="159">
        <f>SUM(I13:I80)</f>
        <v>0</v>
      </c>
      <c r="J84" s="159">
        <f>SUM(J82,J80,J76,J71,J66,J45,J42,J37,J35,J33,J30,J23,J17)</f>
        <v>135956.05</v>
      </c>
      <c r="K84" s="367"/>
    </row>
    <row r="85" spans="1:11" s="15" customFormat="1" ht="19.5" customHeight="1" thickBot="1">
      <c r="A85" s="93"/>
      <c r="B85" s="93"/>
      <c r="C85" s="93"/>
      <c r="D85" s="93"/>
      <c r="E85" s="93"/>
      <c r="F85" s="106"/>
      <c r="G85" s="346"/>
      <c r="H85" s="354"/>
      <c r="I85" s="354"/>
      <c r="J85" s="354"/>
      <c r="K85" s="13"/>
    </row>
    <row r="86" spans="1:11" s="96" customFormat="1" ht="33" customHeight="1" thickBot="1">
      <c r="A86" s="430" t="s">
        <v>89</v>
      </c>
      <c r="B86" s="93"/>
      <c r="C86" s="93"/>
      <c r="D86" s="93"/>
      <c r="E86" s="93"/>
      <c r="F86" s="94"/>
      <c r="G86" s="346"/>
      <c r="H86" s="354"/>
      <c r="I86" s="354"/>
      <c r="J86" s="354"/>
      <c r="K86" s="133"/>
    </row>
    <row r="87" spans="1:11" s="96" customFormat="1" ht="12.75" customHeight="1">
      <c r="A87" s="125">
        <v>311</v>
      </c>
      <c r="B87" s="151" t="s">
        <v>946</v>
      </c>
      <c r="C87" s="152" t="s">
        <v>127</v>
      </c>
      <c r="D87" s="462">
        <v>12</v>
      </c>
      <c r="E87" s="503">
        <v>700</v>
      </c>
      <c r="F87" s="120">
        <f>D87*E87</f>
        <v>8400</v>
      </c>
      <c r="G87" s="450">
        <f>F87</f>
        <v>8400</v>
      </c>
      <c r="H87" s="450"/>
      <c r="I87" s="561"/>
      <c r="J87" s="176">
        <v>8400</v>
      </c>
      <c r="K87" s="133"/>
    </row>
    <row r="88" spans="1:11" s="96" customFormat="1" ht="12.75" customHeight="1">
      <c r="A88" s="406" t="s">
        <v>128</v>
      </c>
      <c r="B88" s="309"/>
      <c r="C88" s="150"/>
      <c r="D88" s="463"/>
      <c r="E88" s="519"/>
      <c r="F88" s="75">
        <f>SUM(F87:F87)</f>
        <v>8400</v>
      </c>
      <c r="G88" s="452"/>
      <c r="H88" s="473"/>
      <c r="I88" s="562"/>
      <c r="J88" s="177">
        <v>8400</v>
      </c>
      <c r="K88" s="133"/>
    </row>
    <row r="89" spans="1:11" s="96" customFormat="1" ht="12.75" customHeight="1">
      <c r="A89" s="31">
        <v>312</v>
      </c>
      <c r="B89" s="32" t="s">
        <v>946</v>
      </c>
      <c r="C89" s="128" t="s">
        <v>108</v>
      </c>
      <c r="D89" s="441">
        <v>12</v>
      </c>
      <c r="E89" s="237">
        <v>50</v>
      </c>
      <c r="F89" s="67">
        <f>D89*E89</f>
        <v>600</v>
      </c>
      <c r="G89" s="452">
        <f aca="true" t="shared" si="4" ref="G89:G118">F89</f>
        <v>600</v>
      </c>
      <c r="H89" s="452"/>
      <c r="I89" s="452"/>
      <c r="J89" s="178">
        <v>600</v>
      </c>
      <c r="K89" s="133"/>
    </row>
    <row r="90" spans="1:11" s="96" customFormat="1" ht="12.75" customHeight="1">
      <c r="A90" s="145" t="s">
        <v>130</v>
      </c>
      <c r="B90" s="146"/>
      <c r="C90" s="147"/>
      <c r="D90" s="464"/>
      <c r="E90" s="522"/>
      <c r="F90" s="75">
        <f>SUM(F89:F89)</f>
        <v>600</v>
      </c>
      <c r="G90" s="452"/>
      <c r="H90" s="473"/>
      <c r="I90" s="562"/>
      <c r="J90" s="177">
        <v>600</v>
      </c>
      <c r="K90" s="133"/>
    </row>
    <row r="91" spans="1:11" s="96" customFormat="1" ht="12.75" customHeight="1">
      <c r="A91" s="28">
        <v>313</v>
      </c>
      <c r="B91" s="29" t="s">
        <v>946</v>
      </c>
      <c r="C91" s="57" t="s">
        <v>131</v>
      </c>
      <c r="D91" s="66">
        <v>12</v>
      </c>
      <c r="E91" s="456">
        <v>500</v>
      </c>
      <c r="F91" s="67">
        <f>D91*E91</f>
        <v>6000</v>
      </c>
      <c r="G91" s="452">
        <f t="shared" si="4"/>
        <v>6000</v>
      </c>
      <c r="H91" s="452"/>
      <c r="I91" s="452"/>
      <c r="J91" s="178">
        <v>6000</v>
      </c>
      <c r="K91" s="133"/>
    </row>
    <row r="92" spans="1:11" s="96" customFormat="1" ht="12.75" customHeight="1">
      <c r="A92" s="148" t="s">
        <v>132</v>
      </c>
      <c r="B92" s="149"/>
      <c r="C92" s="150"/>
      <c r="D92" s="463"/>
      <c r="E92" s="719"/>
      <c r="F92" s="75">
        <f>SUM(F91:F91)</f>
        <v>6000</v>
      </c>
      <c r="G92" s="452"/>
      <c r="H92" s="473"/>
      <c r="I92" s="562"/>
      <c r="J92" s="177">
        <v>6000</v>
      </c>
      <c r="K92" s="133"/>
    </row>
    <row r="93" spans="1:11" s="45" customFormat="1" ht="12.75" customHeight="1">
      <c r="A93" s="36">
        <v>314</v>
      </c>
      <c r="B93" s="37" t="s">
        <v>949</v>
      </c>
      <c r="C93" s="60" t="s">
        <v>599</v>
      </c>
      <c r="D93" s="66">
        <v>60</v>
      </c>
      <c r="E93" s="224">
        <v>35</v>
      </c>
      <c r="F93" s="67">
        <f>D93*E93</f>
        <v>2100</v>
      </c>
      <c r="G93" s="452">
        <f t="shared" si="4"/>
        <v>2100</v>
      </c>
      <c r="H93" s="452"/>
      <c r="I93" s="563"/>
      <c r="J93" s="178">
        <v>2100</v>
      </c>
      <c r="K93" s="132"/>
    </row>
    <row r="94" spans="1:11" s="45" customFormat="1" ht="12.75" customHeight="1">
      <c r="A94" s="36">
        <v>314</v>
      </c>
      <c r="B94" s="37" t="s">
        <v>946</v>
      </c>
      <c r="C94" s="60" t="s">
        <v>413</v>
      </c>
      <c r="D94" s="66">
        <v>12</v>
      </c>
      <c r="E94" s="224">
        <v>1200</v>
      </c>
      <c r="F94" s="67">
        <f>D94*E94</f>
        <v>14400</v>
      </c>
      <c r="G94" s="452">
        <f t="shared" si="4"/>
        <v>14400</v>
      </c>
      <c r="H94" s="452"/>
      <c r="I94" s="563"/>
      <c r="J94" s="178">
        <v>14400</v>
      </c>
      <c r="K94" s="132"/>
    </row>
    <row r="95" spans="1:10" s="44" customFormat="1" ht="12.75" customHeight="1">
      <c r="A95" s="38" t="s">
        <v>940</v>
      </c>
      <c r="B95" s="39"/>
      <c r="C95" s="61"/>
      <c r="D95" s="69"/>
      <c r="E95" s="454"/>
      <c r="F95" s="75">
        <f>SUM(F93:F94)</f>
        <v>16500</v>
      </c>
      <c r="G95" s="452"/>
      <c r="H95" s="452"/>
      <c r="I95" s="563"/>
      <c r="J95" s="177">
        <v>16500</v>
      </c>
    </row>
    <row r="96" spans="1:11" s="45" customFormat="1" ht="12.75" customHeight="1">
      <c r="A96" s="28">
        <v>315</v>
      </c>
      <c r="B96" s="30" t="s">
        <v>946</v>
      </c>
      <c r="C96" s="60" t="s">
        <v>967</v>
      </c>
      <c r="D96" s="66">
        <v>12</v>
      </c>
      <c r="E96" s="456">
        <v>50</v>
      </c>
      <c r="F96" s="67">
        <f>D96*E96</f>
        <v>600</v>
      </c>
      <c r="G96" s="452">
        <f t="shared" si="4"/>
        <v>600</v>
      </c>
      <c r="H96" s="452"/>
      <c r="I96" s="563"/>
      <c r="J96" s="178">
        <v>600</v>
      </c>
      <c r="K96" s="132"/>
    </row>
    <row r="97" spans="1:10" s="44" customFormat="1" ht="12.75" customHeight="1">
      <c r="A97" s="38" t="s">
        <v>941</v>
      </c>
      <c r="B97" s="39"/>
      <c r="C97" s="61"/>
      <c r="D97" s="69"/>
      <c r="E97" s="524"/>
      <c r="F97" s="75">
        <f>SUM(F96:F96)</f>
        <v>600</v>
      </c>
      <c r="G97" s="452"/>
      <c r="H97" s="452"/>
      <c r="I97" s="563"/>
      <c r="J97" s="177">
        <v>600</v>
      </c>
    </row>
    <row r="98" spans="1:11" s="45" customFormat="1" ht="12.75" customHeight="1">
      <c r="A98" s="31">
        <v>321</v>
      </c>
      <c r="B98" s="32" t="s">
        <v>946</v>
      </c>
      <c r="C98" s="119" t="s">
        <v>965</v>
      </c>
      <c r="D98" s="441">
        <v>12</v>
      </c>
      <c r="E98" s="237">
        <v>2000</v>
      </c>
      <c r="F98" s="67">
        <f>D98*E98</f>
        <v>24000</v>
      </c>
      <c r="G98" s="452">
        <f t="shared" si="4"/>
        <v>24000</v>
      </c>
      <c r="H98" s="452"/>
      <c r="I98" s="563"/>
      <c r="J98" s="178">
        <v>24000</v>
      </c>
      <c r="K98" s="132"/>
    </row>
    <row r="99" spans="1:10" s="44" customFormat="1" ht="12.75" customHeight="1">
      <c r="A99" s="49" t="s">
        <v>942</v>
      </c>
      <c r="B99" s="40"/>
      <c r="C99" s="63"/>
      <c r="D99" s="688"/>
      <c r="E99" s="525"/>
      <c r="F99" s="75">
        <f>SUM(F98:F98)</f>
        <v>24000</v>
      </c>
      <c r="G99" s="452"/>
      <c r="H99" s="452"/>
      <c r="I99" s="563"/>
      <c r="J99" s="177">
        <v>24000</v>
      </c>
    </row>
    <row r="100" spans="1:11" s="45" customFormat="1" ht="12.75" customHeight="1">
      <c r="A100" s="28">
        <v>324</v>
      </c>
      <c r="B100" s="30" t="s">
        <v>949</v>
      </c>
      <c r="C100" s="60" t="s">
        <v>943</v>
      </c>
      <c r="D100" s="66">
        <v>200</v>
      </c>
      <c r="E100" s="224">
        <v>12</v>
      </c>
      <c r="F100" s="67">
        <f>D100*E100</f>
        <v>2400</v>
      </c>
      <c r="G100" s="452">
        <f t="shared" si="4"/>
        <v>2400</v>
      </c>
      <c r="H100" s="452"/>
      <c r="I100" s="563"/>
      <c r="J100" s="178">
        <v>2400</v>
      </c>
      <c r="K100" s="132"/>
    </row>
    <row r="101" spans="1:10" s="44" customFormat="1" ht="12.75" customHeight="1">
      <c r="A101" s="38" t="s">
        <v>944</v>
      </c>
      <c r="B101" s="39"/>
      <c r="C101" s="61"/>
      <c r="D101" s="69"/>
      <c r="E101" s="454"/>
      <c r="F101" s="75">
        <f>SUM(F100:F100)</f>
        <v>2400</v>
      </c>
      <c r="G101" s="452"/>
      <c r="H101" s="452"/>
      <c r="I101" s="563"/>
      <c r="J101" s="177">
        <v>2400</v>
      </c>
    </row>
    <row r="102" spans="1:11" s="45" customFormat="1" ht="12.75" customHeight="1">
      <c r="A102" s="35">
        <v>331</v>
      </c>
      <c r="B102" s="29" t="s">
        <v>946</v>
      </c>
      <c r="C102" s="59" t="s">
        <v>600</v>
      </c>
      <c r="D102" s="471">
        <v>12</v>
      </c>
      <c r="E102" s="224">
        <v>1608</v>
      </c>
      <c r="F102" s="67">
        <f>D102*E102</f>
        <v>19296</v>
      </c>
      <c r="G102" s="452">
        <f t="shared" si="4"/>
        <v>19296</v>
      </c>
      <c r="H102" s="452"/>
      <c r="I102" s="563"/>
      <c r="J102" s="178">
        <v>19296</v>
      </c>
      <c r="K102" s="132"/>
    </row>
    <row r="103" spans="1:10" s="44" customFormat="1" ht="12.75" customHeight="1">
      <c r="A103" s="49" t="s">
        <v>945</v>
      </c>
      <c r="B103" s="39"/>
      <c r="C103" s="63"/>
      <c r="D103" s="470"/>
      <c r="E103" s="454"/>
      <c r="F103" s="75">
        <f>SUM(F102:F102)</f>
        <v>19296</v>
      </c>
      <c r="G103" s="452"/>
      <c r="H103" s="452"/>
      <c r="I103" s="563"/>
      <c r="J103" s="177">
        <v>19296</v>
      </c>
    </row>
    <row r="104" spans="1:10" s="44" customFormat="1" ht="12.75" customHeight="1">
      <c r="A104" s="36">
        <v>351</v>
      </c>
      <c r="B104" s="37" t="s">
        <v>949</v>
      </c>
      <c r="C104" s="60" t="s">
        <v>601</v>
      </c>
      <c r="D104" s="243">
        <v>4</v>
      </c>
      <c r="E104" s="242">
        <v>375</v>
      </c>
      <c r="F104" s="67">
        <f>D104*E104</f>
        <v>1500</v>
      </c>
      <c r="G104" s="452">
        <f t="shared" si="4"/>
        <v>1500</v>
      </c>
      <c r="H104" s="473"/>
      <c r="I104" s="473"/>
      <c r="J104" s="178">
        <v>1500</v>
      </c>
    </row>
    <row r="105" spans="1:10" s="44" customFormat="1" ht="12.75" customHeight="1">
      <c r="A105" s="38" t="s">
        <v>418</v>
      </c>
      <c r="B105" s="37"/>
      <c r="C105" s="60"/>
      <c r="D105" s="69"/>
      <c r="E105" s="454"/>
      <c r="F105" s="75">
        <f>SUM(F104)</f>
        <v>1500</v>
      </c>
      <c r="G105" s="452"/>
      <c r="H105" s="473"/>
      <c r="I105" s="473"/>
      <c r="J105" s="177">
        <v>1500</v>
      </c>
    </row>
    <row r="106" spans="1:10" s="44" customFormat="1" ht="12.75" customHeight="1">
      <c r="A106" s="36">
        <v>353</v>
      </c>
      <c r="B106" s="37" t="s">
        <v>949</v>
      </c>
      <c r="C106" s="60" t="s">
        <v>602</v>
      </c>
      <c r="D106" s="243">
        <v>4</v>
      </c>
      <c r="E106" s="242">
        <v>300</v>
      </c>
      <c r="F106" s="67">
        <f>D106*E106</f>
        <v>1200</v>
      </c>
      <c r="G106" s="452">
        <f t="shared" si="4"/>
        <v>1200</v>
      </c>
      <c r="H106" s="473"/>
      <c r="I106" s="473"/>
      <c r="J106" s="178">
        <v>1200</v>
      </c>
    </row>
    <row r="107" spans="1:10" s="44" customFormat="1" ht="12.75" customHeight="1">
      <c r="A107" s="38" t="s">
        <v>947</v>
      </c>
      <c r="B107" s="39"/>
      <c r="C107" s="61"/>
      <c r="D107" s="69"/>
      <c r="E107" s="454"/>
      <c r="F107" s="75">
        <f>SUM(F106)</f>
        <v>1200</v>
      </c>
      <c r="G107" s="452"/>
      <c r="H107" s="473"/>
      <c r="I107" s="473"/>
      <c r="J107" s="177">
        <v>1200</v>
      </c>
    </row>
    <row r="108" spans="1:10" s="44" customFormat="1" ht="12.75" customHeight="1">
      <c r="A108" s="36">
        <v>354</v>
      </c>
      <c r="B108" s="29" t="s">
        <v>946</v>
      </c>
      <c r="C108" s="60" t="s">
        <v>603</v>
      </c>
      <c r="D108" s="243">
        <v>12</v>
      </c>
      <c r="E108" s="242">
        <v>300</v>
      </c>
      <c r="F108" s="67">
        <f>D108*E108</f>
        <v>3600</v>
      </c>
      <c r="G108" s="452">
        <f t="shared" si="4"/>
        <v>3600</v>
      </c>
      <c r="H108" s="473"/>
      <c r="I108" s="473"/>
      <c r="J108" s="178">
        <v>3600</v>
      </c>
    </row>
    <row r="109" spans="1:10" s="44" customFormat="1" ht="12.75" customHeight="1">
      <c r="A109" s="36">
        <v>354</v>
      </c>
      <c r="B109" s="37" t="s">
        <v>949</v>
      </c>
      <c r="C109" s="60" t="s">
        <v>604</v>
      </c>
      <c r="D109" s="243">
        <v>36</v>
      </c>
      <c r="E109" s="242">
        <v>300</v>
      </c>
      <c r="F109" s="67">
        <f>D109*E109</f>
        <v>10800</v>
      </c>
      <c r="G109" s="452">
        <f t="shared" si="4"/>
        <v>10800</v>
      </c>
      <c r="H109" s="473"/>
      <c r="I109" s="473"/>
      <c r="J109" s="178">
        <v>10800</v>
      </c>
    </row>
    <row r="110" spans="1:10" s="44" customFormat="1" ht="12.75" customHeight="1">
      <c r="A110" s="38" t="s">
        <v>217</v>
      </c>
      <c r="B110" s="37"/>
      <c r="C110" s="60"/>
      <c r="D110" s="243"/>
      <c r="E110" s="242"/>
      <c r="F110" s="75">
        <f>SUM(F108:F109)</f>
        <v>14400</v>
      </c>
      <c r="G110" s="452"/>
      <c r="H110" s="473"/>
      <c r="I110" s="473"/>
      <c r="J110" s="177">
        <v>14400</v>
      </c>
    </row>
    <row r="111" spans="1:11" s="45" customFormat="1" ht="12.75" customHeight="1">
      <c r="A111" s="31">
        <v>371</v>
      </c>
      <c r="B111" s="32" t="s">
        <v>605</v>
      </c>
      <c r="C111" s="119" t="s">
        <v>125</v>
      </c>
      <c r="D111" s="441">
        <v>3200</v>
      </c>
      <c r="E111" s="237">
        <v>226</v>
      </c>
      <c r="F111" s="67">
        <f>D111*E111</f>
        <v>723200</v>
      </c>
      <c r="G111" s="452">
        <f t="shared" si="4"/>
        <v>723200</v>
      </c>
      <c r="H111" s="452"/>
      <c r="I111" s="563"/>
      <c r="J111" s="178">
        <v>723200</v>
      </c>
      <c r="K111" s="132"/>
    </row>
    <row r="112" spans="1:10" s="44" customFormat="1" ht="12.75" customHeight="1">
      <c r="A112" s="33" t="s">
        <v>124</v>
      </c>
      <c r="B112" s="34"/>
      <c r="C112" s="58"/>
      <c r="D112" s="439"/>
      <c r="E112" s="453"/>
      <c r="F112" s="75">
        <f>SUM(F111:F111)</f>
        <v>723200</v>
      </c>
      <c r="G112" s="452"/>
      <c r="H112" s="473"/>
      <c r="I112" s="473"/>
      <c r="J112" s="177">
        <v>723200</v>
      </c>
    </row>
    <row r="113" spans="1:10" s="44" customFormat="1" ht="12.75" customHeight="1">
      <c r="A113" s="36">
        <v>379</v>
      </c>
      <c r="B113" s="37" t="s">
        <v>606</v>
      </c>
      <c r="C113" s="60" t="s">
        <v>220</v>
      </c>
      <c r="D113" s="243">
        <v>634081</v>
      </c>
      <c r="E113" s="242">
        <v>0.59</v>
      </c>
      <c r="F113" s="67">
        <f>D113*E113</f>
        <v>374107.79</v>
      </c>
      <c r="G113" s="452">
        <f t="shared" si="4"/>
        <v>374107.79</v>
      </c>
      <c r="H113" s="473"/>
      <c r="I113" s="473"/>
      <c r="J113" s="178">
        <v>374107.79</v>
      </c>
    </row>
    <row r="114" spans="1:10" s="44" customFormat="1" ht="12.75" customHeight="1">
      <c r="A114" s="38" t="s">
        <v>221</v>
      </c>
      <c r="B114" s="39"/>
      <c r="C114" s="61"/>
      <c r="D114" s="69"/>
      <c r="E114" s="454"/>
      <c r="F114" s="75">
        <f>SUM(F113)</f>
        <v>374107.79</v>
      </c>
      <c r="G114" s="452"/>
      <c r="H114" s="473"/>
      <c r="I114" s="473"/>
      <c r="J114" s="177">
        <v>374107.79</v>
      </c>
    </row>
    <row r="115" spans="1:10" s="44" customFormat="1" ht="12.75" customHeight="1">
      <c r="A115" s="36">
        <v>389</v>
      </c>
      <c r="B115" s="37" t="s">
        <v>607</v>
      </c>
      <c r="C115" s="60" t="s">
        <v>608</v>
      </c>
      <c r="D115" s="243">
        <v>5</v>
      </c>
      <c r="E115" s="242">
        <v>300</v>
      </c>
      <c r="F115" s="67">
        <f>D115*E115</f>
        <v>1500</v>
      </c>
      <c r="G115" s="452">
        <f t="shared" si="4"/>
        <v>1500</v>
      </c>
      <c r="H115" s="473"/>
      <c r="I115" s="473"/>
      <c r="J115" s="178">
        <v>1500</v>
      </c>
    </row>
    <row r="116" spans="1:10" s="44" customFormat="1" ht="12.75" customHeight="1">
      <c r="A116" s="36">
        <v>389</v>
      </c>
      <c r="B116" s="37" t="s">
        <v>607</v>
      </c>
      <c r="C116" s="60" t="s">
        <v>609</v>
      </c>
      <c r="D116" s="243">
        <f>5*3</f>
        <v>15</v>
      </c>
      <c r="E116" s="242">
        <v>300</v>
      </c>
      <c r="F116" s="67">
        <f>D116*E116</f>
        <v>4500</v>
      </c>
      <c r="G116" s="452">
        <f t="shared" si="4"/>
        <v>4500</v>
      </c>
      <c r="H116" s="473"/>
      <c r="I116" s="473"/>
      <c r="J116" s="178">
        <v>4500</v>
      </c>
    </row>
    <row r="117" spans="1:10" s="44" customFormat="1" ht="12.75" customHeight="1">
      <c r="A117" s="38" t="s">
        <v>610</v>
      </c>
      <c r="B117" s="39"/>
      <c r="C117" s="61"/>
      <c r="D117" s="69"/>
      <c r="E117" s="454"/>
      <c r="F117" s="75">
        <f>SUM(F115:F116)</f>
        <v>6000</v>
      </c>
      <c r="G117" s="452"/>
      <c r="H117" s="473"/>
      <c r="I117" s="473"/>
      <c r="J117" s="177">
        <v>6000</v>
      </c>
    </row>
    <row r="118" spans="1:10" s="44" customFormat="1" ht="24.75" customHeight="1">
      <c r="A118" s="36">
        <v>390</v>
      </c>
      <c r="B118" s="37" t="s">
        <v>949</v>
      </c>
      <c r="C118" s="60" t="s">
        <v>611</v>
      </c>
      <c r="D118" s="243">
        <v>2</v>
      </c>
      <c r="E118" s="242">
        <v>547.5</v>
      </c>
      <c r="F118" s="67">
        <f>D118*E118</f>
        <v>1095</v>
      </c>
      <c r="G118" s="452">
        <f t="shared" si="4"/>
        <v>1095</v>
      </c>
      <c r="H118" s="473"/>
      <c r="I118" s="473"/>
      <c r="J118" s="178">
        <v>1095</v>
      </c>
    </row>
    <row r="119" spans="1:10" s="44" customFormat="1" ht="12.75" customHeight="1" thickBot="1">
      <c r="A119" s="46" t="s">
        <v>612</v>
      </c>
      <c r="B119" s="47"/>
      <c r="C119" s="64"/>
      <c r="D119" s="472"/>
      <c r="E119" s="527"/>
      <c r="F119" s="175">
        <f>SUM(F118)</f>
        <v>1095</v>
      </c>
      <c r="G119" s="461"/>
      <c r="H119" s="564"/>
      <c r="I119" s="564"/>
      <c r="J119" s="179">
        <v>1095</v>
      </c>
    </row>
    <row r="120" spans="1:10" s="44" customFormat="1" ht="19.5" customHeight="1" thickBot="1">
      <c r="A120" s="48"/>
      <c r="B120" s="48"/>
      <c r="C120" s="65"/>
      <c r="D120" s="362"/>
      <c r="E120" s="261"/>
      <c r="F120" s="262"/>
      <c r="G120" s="717"/>
      <c r="H120" s="263"/>
      <c r="I120" s="263"/>
      <c r="J120" s="263"/>
    </row>
    <row r="121" spans="1:11" s="370" customFormat="1" ht="24.75" customHeight="1" thickBot="1">
      <c r="A121" s="1300" t="s">
        <v>135</v>
      </c>
      <c r="B121" s="1300"/>
      <c r="C121" s="1300"/>
      <c r="D121" s="1300"/>
      <c r="E121" s="1300"/>
      <c r="F121" s="434">
        <f>SUM(F119,F117,F114,F112,F110,F107,F105,F103,F101,F99,F97,F95,F92,F90,F88)</f>
        <v>1199298.79</v>
      </c>
      <c r="G121" s="434">
        <f>SUM(G87:G119)</f>
        <v>1199298.79</v>
      </c>
      <c r="H121" s="434">
        <f>SUM(H87:H114)</f>
        <v>0</v>
      </c>
      <c r="I121" s="434">
        <f>SUM(I87:I114)</f>
        <v>0</v>
      </c>
      <c r="J121" s="434">
        <f>SUM(J119,J117,J114,J112,J110,J107,J105,J103,J101,J99,J97,J95,J92,J90,J88)</f>
        <v>1199298.79</v>
      </c>
      <c r="K121" s="369"/>
    </row>
    <row r="122" spans="1:11" s="14" customFormat="1" ht="19.5" customHeight="1" thickBot="1">
      <c r="A122" s="93"/>
      <c r="B122" s="93"/>
      <c r="C122" s="93"/>
      <c r="D122" s="93"/>
      <c r="E122" s="94"/>
      <c r="F122" s="106"/>
      <c r="G122" s="361"/>
      <c r="H122" s="373"/>
      <c r="I122" s="363"/>
      <c r="J122" s="363"/>
      <c r="K122" s="131"/>
    </row>
    <row r="123" spans="1:11" s="14" customFormat="1" ht="33.75" customHeight="1" thickBot="1">
      <c r="A123" s="430" t="s">
        <v>88</v>
      </c>
      <c r="B123" s="93"/>
      <c r="C123" s="93"/>
      <c r="D123" s="93"/>
      <c r="E123" s="93"/>
      <c r="F123" s="106"/>
      <c r="G123" s="361"/>
      <c r="H123" s="363"/>
      <c r="I123" s="363"/>
      <c r="J123" s="363"/>
      <c r="K123" s="131"/>
    </row>
    <row r="124" spans="1:11" s="14" customFormat="1" ht="12.75" customHeight="1">
      <c r="A124" s="720">
        <v>433</v>
      </c>
      <c r="B124" s="107" t="s">
        <v>937</v>
      </c>
      <c r="C124" s="108" t="s">
        <v>613</v>
      </c>
      <c r="D124" s="578">
        <v>1</v>
      </c>
      <c r="E124" s="478">
        <v>1500</v>
      </c>
      <c r="F124" s="139">
        <f>D124*E124</f>
        <v>1500</v>
      </c>
      <c r="G124" s="581">
        <f aca="true" t="shared" si="5" ref="G124:G135">F124</f>
        <v>1500</v>
      </c>
      <c r="H124" s="581"/>
      <c r="I124" s="581"/>
      <c r="J124" s="181">
        <v>1500</v>
      </c>
      <c r="K124" s="131"/>
    </row>
    <row r="125" spans="1:11" s="14" customFormat="1" ht="12.75" customHeight="1">
      <c r="A125" s="169" t="s">
        <v>319</v>
      </c>
      <c r="B125" s="4"/>
      <c r="C125" s="109"/>
      <c r="D125" s="448"/>
      <c r="E125" s="459"/>
      <c r="F125" s="180">
        <f>SUM(F124)</f>
        <v>1500</v>
      </c>
      <c r="G125" s="479"/>
      <c r="H125" s="479"/>
      <c r="I125" s="479"/>
      <c r="J125" s="182">
        <v>1500</v>
      </c>
      <c r="K125" s="131"/>
    </row>
    <row r="126" spans="1:11" s="14" customFormat="1" ht="12.75" customHeight="1">
      <c r="A126" s="17">
        <v>434</v>
      </c>
      <c r="B126" s="4" t="s">
        <v>964</v>
      </c>
      <c r="C126" s="109" t="s">
        <v>92</v>
      </c>
      <c r="D126" s="448">
        <v>2</v>
      </c>
      <c r="E126" s="459">
        <v>296</v>
      </c>
      <c r="F126" s="114">
        <f>D126</f>
        <v>2</v>
      </c>
      <c r="G126" s="479">
        <f t="shared" si="5"/>
        <v>2</v>
      </c>
      <c r="H126" s="479"/>
      <c r="I126" s="479"/>
      <c r="J126" s="183">
        <v>2</v>
      </c>
      <c r="K126" s="131"/>
    </row>
    <row r="127" spans="1:11" s="14" customFormat="1" ht="12.75" customHeight="1">
      <c r="A127" s="17">
        <v>434</v>
      </c>
      <c r="B127" s="4" t="s">
        <v>964</v>
      </c>
      <c r="C127" s="109" t="s">
        <v>614</v>
      </c>
      <c r="D127" s="448">
        <v>1</v>
      </c>
      <c r="E127" s="459">
        <v>500</v>
      </c>
      <c r="F127" s="114">
        <f>D127*E127</f>
        <v>500</v>
      </c>
      <c r="G127" s="479">
        <f t="shared" si="5"/>
        <v>500</v>
      </c>
      <c r="H127" s="479"/>
      <c r="I127" s="479"/>
      <c r="J127" s="183">
        <v>500</v>
      </c>
      <c r="K127" s="131"/>
    </row>
    <row r="128" spans="1:11" s="14" customFormat="1" ht="12.75" customHeight="1">
      <c r="A128" s="169" t="s">
        <v>147</v>
      </c>
      <c r="B128" s="4"/>
      <c r="C128" s="109"/>
      <c r="D128" s="448"/>
      <c r="E128" s="459"/>
      <c r="F128" s="180">
        <f>SUM(F126:F127)</f>
        <v>502</v>
      </c>
      <c r="G128" s="479"/>
      <c r="H128" s="479"/>
      <c r="I128" s="479"/>
      <c r="J128" s="182">
        <v>502</v>
      </c>
      <c r="K128" s="135"/>
    </row>
    <row r="129" spans="1:11" s="14" customFormat="1" ht="12.75" customHeight="1">
      <c r="A129" s="17">
        <v>436</v>
      </c>
      <c r="B129" s="5" t="s">
        <v>937</v>
      </c>
      <c r="C129" s="109" t="s">
        <v>95</v>
      </c>
      <c r="D129" s="448">
        <v>1</v>
      </c>
      <c r="E129" s="459">
        <v>505</v>
      </c>
      <c r="F129" s="114">
        <f>D129*E129</f>
        <v>505</v>
      </c>
      <c r="G129" s="479">
        <f t="shared" si="5"/>
        <v>505</v>
      </c>
      <c r="H129" s="479"/>
      <c r="I129" s="479"/>
      <c r="J129" s="183">
        <v>505</v>
      </c>
      <c r="K129" s="131"/>
    </row>
    <row r="130" spans="1:11" s="14" customFormat="1" ht="12.75" customHeight="1">
      <c r="A130" s="17">
        <v>436</v>
      </c>
      <c r="B130" s="5" t="s">
        <v>937</v>
      </c>
      <c r="C130" s="109" t="s">
        <v>615</v>
      </c>
      <c r="D130" s="448">
        <v>2</v>
      </c>
      <c r="E130" s="459">
        <v>90</v>
      </c>
      <c r="F130" s="114">
        <f>D130*E130</f>
        <v>180</v>
      </c>
      <c r="G130" s="479">
        <f t="shared" si="5"/>
        <v>180</v>
      </c>
      <c r="H130" s="479"/>
      <c r="I130" s="479"/>
      <c r="J130" s="183">
        <v>180</v>
      </c>
      <c r="K130" s="131"/>
    </row>
    <row r="131" spans="1:11" s="14" customFormat="1" ht="12.75" customHeight="1">
      <c r="A131" s="16">
        <v>436</v>
      </c>
      <c r="B131" s="4" t="s">
        <v>937</v>
      </c>
      <c r="C131" s="110" t="s">
        <v>97</v>
      </c>
      <c r="D131" s="579">
        <v>1</v>
      </c>
      <c r="E131" s="480">
        <v>500</v>
      </c>
      <c r="F131" s="114">
        <f>D131*E131</f>
        <v>500</v>
      </c>
      <c r="G131" s="479">
        <f t="shared" si="5"/>
        <v>500</v>
      </c>
      <c r="H131" s="479"/>
      <c r="I131" s="479"/>
      <c r="J131" s="183">
        <v>500</v>
      </c>
      <c r="K131" s="131"/>
    </row>
    <row r="132" spans="1:11" s="14" customFormat="1" ht="12.75" customHeight="1">
      <c r="A132" s="16">
        <v>436</v>
      </c>
      <c r="B132" s="5" t="s">
        <v>937</v>
      </c>
      <c r="C132" s="110" t="s">
        <v>616</v>
      </c>
      <c r="D132" s="448">
        <v>1</v>
      </c>
      <c r="E132" s="480">
        <v>50</v>
      </c>
      <c r="F132" s="114">
        <f>D132*E132</f>
        <v>50</v>
      </c>
      <c r="G132" s="479">
        <f t="shared" si="5"/>
        <v>50</v>
      </c>
      <c r="H132" s="479"/>
      <c r="I132" s="479"/>
      <c r="J132" s="183">
        <v>50</v>
      </c>
      <c r="K132" s="140"/>
    </row>
    <row r="133" spans="1:11" s="14" customFormat="1" ht="12.75" customHeight="1">
      <c r="A133" s="16">
        <v>436</v>
      </c>
      <c r="B133" s="5" t="s">
        <v>937</v>
      </c>
      <c r="C133" s="110" t="s">
        <v>617</v>
      </c>
      <c r="D133" s="448">
        <v>2</v>
      </c>
      <c r="E133" s="480">
        <v>100</v>
      </c>
      <c r="F133" s="114">
        <f>3*300</f>
        <v>900</v>
      </c>
      <c r="G133" s="479">
        <f t="shared" si="5"/>
        <v>900</v>
      </c>
      <c r="H133" s="479"/>
      <c r="I133" s="479"/>
      <c r="J133" s="183">
        <v>900</v>
      </c>
      <c r="K133" s="140"/>
    </row>
    <row r="134" spans="1:11" s="14" customFormat="1" ht="12.75" customHeight="1">
      <c r="A134" s="169" t="s">
        <v>948</v>
      </c>
      <c r="B134" s="275"/>
      <c r="C134" s="359"/>
      <c r="D134" s="696"/>
      <c r="E134" s="482"/>
      <c r="F134" s="180">
        <f>SUM(F129:F133)</f>
        <v>2135</v>
      </c>
      <c r="G134" s="479"/>
      <c r="H134" s="479"/>
      <c r="I134" s="479"/>
      <c r="J134" s="182">
        <v>2135</v>
      </c>
      <c r="K134" s="131"/>
    </row>
    <row r="135" spans="1:11" s="14" customFormat="1" ht="12.75" customHeight="1">
      <c r="A135" s="320">
        <v>437</v>
      </c>
      <c r="B135" s="113" t="s">
        <v>937</v>
      </c>
      <c r="C135" s="258" t="s">
        <v>618</v>
      </c>
      <c r="D135" s="697">
        <v>2</v>
      </c>
      <c r="E135" s="484">
        <v>90</v>
      </c>
      <c r="F135" s="114">
        <f>D135*E135</f>
        <v>180</v>
      </c>
      <c r="G135" s="479">
        <f t="shared" si="5"/>
        <v>180</v>
      </c>
      <c r="H135" s="479"/>
      <c r="I135" s="479"/>
      <c r="J135" s="183">
        <v>180</v>
      </c>
      <c r="K135" s="131"/>
    </row>
    <row r="136" spans="1:11" s="14" customFormat="1" ht="12.75" customHeight="1" thickBot="1">
      <c r="A136" s="170" t="s">
        <v>1045</v>
      </c>
      <c r="B136" s="115"/>
      <c r="C136" s="116"/>
      <c r="D136" s="711"/>
      <c r="E136" s="485"/>
      <c r="F136" s="118">
        <f>SUM(F135:F135)</f>
        <v>180</v>
      </c>
      <c r="G136" s="486"/>
      <c r="H136" s="486"/>
      <c r="I136" s="486"/>
      <c r="J136" s="184">
        <v>180</v>
      </c>
      <c r="K136" s="135"/>
    </row>
    <row r="137" spans="1:11" s="14" customFormat="1" ht="19.5" customHeight="1" thickBot="1">
      <c r="A137" s="93"/>
      <c r="B137" s="93"/>
      <c r="C137" s="93"/>
      <c r="D137" s="93"/>
      <c r="E137" s="93"/>
      <c r="F137" s="106"/>
      <c r="G137" s="361"/>
      <c r="H137" s="363"/>
      <c r="I137" s="363"/>
      <c r="J137" s="363"/>
      <c r="K137" s="131"/>
    </row>
    <row r="138" spans="1:10" s="367" customFormat="1" ht="24.75" customHeight="1" thickBot="1">
      <c r="A138" s="1272" t="s">
        <v>137</v>
      </c>
      <c r="B138" s="1273"/>
      <c r="C138" s="1273"/>
      <c r="D138" s="1273"/>
      <c r="E138" s="1273"/>
      <c r="F138" s="159">
        <f>SUM(F134,F136,F128,F125)</f>
        <v>4317</v>
      </c>
      <c r="G138" s="159">
        <f>SUM(G124:G136)</f>
        <v>4317</v>
      </c>
      <c r="H138" s="159">
        <f>SUM(H124:H136)</f>
        <v>0</v>
      </c>
      <c r="I138" s="159">
        <f>SUM(I124:I136)</f>
        <v>0</v>
      </c>
      <c r="J138" s="159">
        <f>SUM(J136,J134,J128,J125)</f>
        <v>4317</v>
      </c>
    </row>
    <row r="139" spans="1:11" s="53" customFormat="1" ht="19.5" customHeight="1" thickBot="1">
      <c r="A139" s="50"/>
      <c r="B139" s="50"/>
      <c r="C139" s="50"/>
      <c r="D139" s="51"/>
      <c r="E139" s="52"/>
      <c r="F139" s="51"/>
      <c r="G139" s="154"/>
      <c r="H139" s="154"/>
      <c r="I139" s="155"/>
      <c r="J139" s="155"/>
      <c r="K139" s="54"/>
    </row>
    <row r="140" spans="1:10" s="368" customFormat="1" ht="24.75" customHeight="1" thickBot="1">
      <c r="A140" s="1269" t="s">
        <v>67</v>
      </c>
      <c r="B140" s="1270"/>
      <c r="C140" s="1270"/>
      <c r="D140" s="1270"/>
      <c r="E140" s="1271"/>
      <c r="F140" s="721">
        <f>F138+F121+F84</f>
        <v>1339571.84</v>
      </c>
      <c r="G140" s="721">
        <f>G138+G121+G84</f>
        <v>1339571.84</v>
      </c>
      <c r="H140" s="160">
        <f>+H84+H121+H138</f>
        <v>0</v>
      </c>
      <c r="I140" s="160">
        <f>+I84+I121+I138</f>
        <v>0</v>
      </c>
      <c r="J140" s="160">
        <f>J138+J121+J84</f>
        <v>1339571.84</v>
      </c>
    </row>
    <row r="141" spans="2:11" s="53" customFormat="1" ht="12.75" customHeight="1">
      <c r="B141" s="54"/>
      <c r="D141" s="55"/>
      <c r="E141" s="56"/>
      <c r="F141" s="55"/>
      <c r="G141" s="154"/>
      <c r="H141" s="154"/>
      <c r="I141" s="155"/>
      <c r="J141" s="155"/>
      <c r="K141" s="54"/>
    </row>
    <row r="142" spans="2:11" s="53" customFormat="1" ht="12.75" customHeight="1">
      <c r="B142" s="54"/>
      <c r="D142" s="55"/>
      <c r="E142" s="56"/>
      <c r="F142" s="55"/>
      <c r="G142" s="154"/>
      <c r="H142" s="154"/>
      <c r="I142" s="155"/>
      <c r="J142" s="155"/>
      <c r="K142" s="54"/>
    </row>
    <row r="143" spans="2:11" s="53" customFormat="1" ht="12.75" customHeight="1">
      <c r="B143" s="54"/>
      <c r="D143" s="55"/>
      <c r="E143" s="56"/>
      <c r="F143" s="55"/>
      <c r="G143" s="154"/>
      <c r="H143" s="154"/>
      <c r="I143" s="155"/>
      <c r="J143" s="155"/>
      <c r="K143" s="54"/>
    </row>
    <row r="144" spans="2:11" s="53" customFormat="1" ht="12.75" customHeight="1">
      <c r="B144" s="54"/>
      <c r="D144" s="55"/>
      <c r="E144" s="56"/>
      <c r="F144" s="55"/>
      <c r="G144" s="154"/>
      <c r="H144" s="154"/>
      <c r="I144" s="155"/>
      <c r="J144" s="155"/>
      <c r="K144" s="54"/>
    </row>
    <row r="145" spans="2:11" s="53" customFormat="1" ht="12.75" customHeight="1">
      <c r="B145" s="54"/>
      <c r="D145" s="55"/>
      <c r="E145" s="56"/>
      <c r="F145" s="55"/>
      <c r="G145" s="154"/>
      <c r="H145" s="154"/>
      <c r="I145" s="155"/>
      <c r="J145" s="155"/>
      <c r="K145" s="54"/>
    </row>
    <row r="146" spans="2:11" s="53" customFormat="1" ht="12.75" customHeight="1">
      <c r="B146" s="54"/>
      <c r="D146" s="55"/>
      <c r="E146" s="56"/>
      <c r="F146" s="55"/>
      <c r="G146" s="154"/>
      <c r="H146" s="154"/>
      <c r="I146" s="155"/>
      <c r="J146" s="155"/>
      <c r="K146" s="54"/>
    </row>
    <row r="147" spans="2:11" s="53" customFormat="1" ht="12.75" customHeight="1">
      <c r="B147" s="54"/>
      <c r="D147" s="55"/>
      <c r="E147" s="56"/>
      <c r="F147" s="55"/>
      <c r="G147" s="154"/>
      <c r="H147" s="154"/>
      <c r="I147" s="155"/>
      <c r="J147" s="155"/>
      <c r="K147" s="54"/>
    </row>
    <row r="148" spans="2:11" s="53" customFormat="1" ht="12.75" customHeight="1">
      <c r="B148" s="54"/>
      <c r="D148" s="55"/>
      <c r="E148" s="56"/>
      <c r="F148" s="55"/>
      <c r="G148" s="154"/>
      <c r="H148" s="154"/>
      <c r="I148" s="155"/>
      <c r="J148" s="155"/>
      <c r="K148" s="54"/>
    </row>
    <row r="149" spans="2:11" s="53" customFormat="1" ht="12.75" customHeight="1">
      <c r="B149" s="54"/>
      <c r="D149" s="55"/>
      <c r="E149" s="56"/>
      <c r="F149" s="55"/>
      <c r="G149" s="154"/>
      <c r="H149" s="154"/>
      <c r="I149" s="155"/>
      <c r="J149" s="155"/>
      <c r="K149" s="54"/>
    </row>
    <row r="150" spans="2:11" s="53" customFormat="1" ht="12.75" customHeight="1">
      <c r="B150" s="54"/>
      <c r="D150" s="55"/>
      <c r="E150" s="56"/>
      <c r="F150" s="55"/>
      <c r="G150" s="154"/>
      <c r="H150" s="154"/>
      <c r="I150" s="155"/>
      <c r="J150" s="155"/>
      <c r="K150" s="54"/>
    </row>
    <row r="151" spans="2:11" s="53" customFormat="1" ht="12.75" customHeight="1">
      <c r="B151" s="54"/>
      <c r="D151" s="55"/>
      <c r="E151" s="56"/>
      <c r="F151" s="55"/>
      <c r="G151" s="154"/>
      <c r="H151" s="154"/>
      <c r="I151" s="155"/>
      <c r="J151" s="155"/>
      <c r="K151" s="54"/>
    </row>
    <row r="152" spans="2:11" s="53" customFormat="1" ht="12.75" customHeight="1">
      <c r="B152" s="54"/>
      <c r="D152" s="55"/>
      <c r="E152" s="56"/>
      <c r="F152" s="55"/>
      <c r="G152" s="154"/>
      <c r="H152" s="154"/>
      <c r="I152" s="155"/>
      <c r="J152" s="155"/>
      <c r="K152" s="54"/>
    </row>
    <row r="153" spans="2:11" s="53" customFormat="1" ht="12.75" customHeight="1">
      <c r="B153" s="54"/>
      <c r="D153" s="55"/>
      <c r="E153" s="56"/>
      <c r="F153" s="55"/>
      <c r="G153" s="154"/>
      <c r="H153" s="154"/>
      <c r="I153" s="155"/>
      <c r="J153" s="155"/>
      <c r="K153" s="54"/>
    </row>
    <row r="154" spans="2:11" s="53" customFormat="1" ht="12.75" customHeight="1">
      <c r="B154" s="54"/>
      <c r="D154" s="55"/>
      <c r="E154" s="56"/>
      <c r="F154" s="55"/>
      <c r="G154" s="154"/>
      <c r="H154" s="154"/>
      <c r="I154" s="155"/>
      <c r="J154" s="155"/>
      <c r="K154" s="54"/>
    </row>
    <row r="155" spans="2:11" s="53" customFormat="1" ht="12.75" customHeight="1">
      <c r="B155" s="54"/>
      <c r="D155" s="55"/>
      <c r="E155" s="56"/>
      <c r="F155" s="55"/>
      <c r="G155" s="154"/>
      <c r="H155" s="154"/>
      <c r="I155" s="155"/>
      <c r="J155" s="155"/>
      <c r="K155" s="54"/>
    </row>
    <row r="156" spans="2:11" s="53" customFormat="1" ht="12.75" customHeight="1">
      <c r="B156" s="54"/>
      <c r="D156" s="55"/>
      <c r="E156" s="56"/>
      <c r="F156" s="55"/>
      <c r="G156" s="154"/>
      <c r="H156" s="154"/>
      <c r="I156" s="155"/>
      <c r="J156" s="155"/>
      <c r="K156" s="54"/>
    </row>
    <row r="157" spans="2:11" s="53" customFormat="1" ht="12.75" customHeight="1">
      <c r="B157" s="54"/>
      <c r="D157" s="55"/>
      <c r="E157" s="56"/>
      <c r="F157" s="55"/>
      <c r="G157" s="154"/>
      <c r="H157" s="154"/>
      <c r="I157" s="155"/>
      <c r="J157" s="155"/>
      <c r="K157" s="54"/>
    </row>
    <row r="158" spans="2:11" s="53" customFormat="1" ht="12.75" customHeight="1">
      <c r="B158" s="54"/>
      <c r="D158" s="55"/>
      <c r="E158" s="56"/>
      <c r="F158" s="55"/>
      <c r="G158" s="154"/>
      <c r="H158" s="154"/>
      <c r="I158" s="155"/>
      <c r="J158" s="155"/>
      <c r="K158" s="54"/>
    </row>
    <row r="159" spans="2:11" s="53" customFormat="1" ht="12.75" customHeight="1">
      <c r="B159" s="54"/>
      <c r="D159" s="55"/>
      <c r="E159" s="56"/>
      <c r="F159" s="55"/>
      <c r="G159" s="154"/>
      <c r="H159" s="154"/>
      <c r="I159" s="155"/>
      <c r="J159" s="155"/>
      <c r="K159" s="54"/>
    </row>
    <row r="160" spans="2:11" s="53" customFormat="1" ht="12.75" customHeight="1">
      <c r="B160" s="54"/>
      <c r="D160" s="55"/>
      <c r="E160" s="56"/>
      <c r="F160" s="55"/>
      <c r="G160" s="154"/>
      <c r="H160" s="154"/>
      <c r="I160" s="155"/>
      <c r="J160" s="155"/>
      <c r="K160" s="54"/>
    </row>
    <row r="161" spans="2:11" s="53" customFormat="1" ht="12.75" customHeight="1">
      <c r="B161" s="54"/>
      <c r="D161" s="55"/>
      <c r="E161" s="56"/>
      <c r="F161" s="55"/>
      <c r="G161" s="154"/>
      <c r="H161" s="154"/>
      <c r="I161" s="155"/>
      <c r="J161" s="155"/>
      <c r="K161" s="54"/>
    </row>
    <row r="162" spans="2:11" s="53" customFormat="1" ht="12.75" customHeight="1">
      <c r="B162" s="54"/>
      <c r="D162" s="55"/>
      <c r="E162" s="56"/>
      <c r="F162" s="55"/>
      <c r="G162" s="154"/>
      <c r="H162" s="154"/>
      <c r="I162" s="155"/>
      <c r="J162" s="155"/>
      <c r="K162" s="54"/>
    </row>
    <row r="163" spans="2:11" s="53" customFormat="1" ht="12.75" customHeight="1">
      <c r="B163" s="54"/>
      <c r="D163" s="55"/>
      <c r="E163" s="56"/>
      <c r="F163" s="55"/>
      <c r="G163" s="154"/>
      <c r="H163" s="154"/>
      <c r="I163" s="155"/>
      <c r="J163" s="155"/>
      <c r="K163" s="54"/>
    </row>
    <row r="164" spans="2:11" s="53" customFormat="1" ht="12.75" customHeight="1">
      <c r="B164" s="54"/>
      <c r="D164" s="55"/>
      <c r="E164" s="56"/>
      <c r="F164" s="55"/>
      <c r="G164" s="154"/>
      <c r="H164" s="154"/>
      <c r="I164" s="155"/>
      <c r="J164" s="155"/>
      <c r="K164" s="54"/>
    </row>
  </sheetData>
  <sheetProtection password="CA1F" sheet="1" objects="1" scenarios="1" selectLockedCells="1" selectUnlockedCells="1"/>
  <mergeCells count="17">
    <mergeCell ref="A1:C1"/>
    <mergeCell ref="A2:C2"/>
    <mergeCell ref="A3:C3"/>
    <mergeCell ref="E3:F3"/>
    <mergeCell ref="A4:J4"/>
    <mergeCell ref="A5:J5"/>
    <mergeCell ref="E6:F6"/>
    <mergeCell ref="I6:J6"/>
    <mergeCell ref="A7:B7"/>
    <mergeCell ref="E7:F7"/>
    <mergeCell ref="I7:J7"/>
    <mergeCell ref="A8:B8"/>
    <mergeCell ref="A140:E140"/>
    <mergeCell ref="A9:D9"/>
    <mergeCell ref="A84:E84"/>
    <mergeCell ref="A121:E121"/>
    <mergeCell ref="A138:E138"/>
  </mergeCells>
  <printOptions/>
  <pageMargins left="0.1968503937007874" right="0.1968503937007874" top="0.3937007874015748" bottom="0.3937007874015748" header="0" footer="0"/>
  <pageSetup horizontalDpi="600" verticalDpi="600" orientation="landscape" paperSize="5" scale="70" r:id="rId1"/>
  <headerFooter alignWithMargins="0">
    <oddFooter>&amp;CPágina &amp;P de &amp;N</oddFooter>
  </headerFooter>
  <rowBreaks count="1" manualBreakCount="1">
    <brk id="13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27"/>
  <sheetViews>
    <sheetView workbookViewId="0" topLeftCell="A100">
      <selection activeCell="B11" sqref="B11"/>
    </sheetView>
  </sheetViews>
  <sheetFormatPr defaultColWidth="11.421875" defaultRowHeight="12.75" customHeight="1"/>
  <cols>
    <col min="1" max="1" width="13.421875" style="6" customWidth="1"/>
    <col min="2" max="2" width="13.8515625" style="7" customWidth="1"/>
    <col min="3" max="3" width="58.00390625" style="6" customWidth="1"/>
    <col min="4" max="4" width="17.28125" style="8" customWidth="1"/>
    <col min="5" max="5" width="16.140625" style="375" customWidth="1"/>
    <col min="6" max="6" width="24.00390625" style="383" customWidth="1"/>
    <col min="7" max="7" width="25.8515625" style="348" customWidth="1"/>
    <col min="8" max="8" width="24.00390625" style="348" customWidth="1"/>
    <col min="9" max="9" width="23.7109375" style="355" customWidth="1"/>
    <col min="10" max="10" width="28.8515625" style="355" customWidth="1"/>
    <col min="11" max="11" width="14.421875" style="134" bestFit="1" customWidth="1"/>
    <col min="12" max="13" width="13.28125" style="6" bestFit="1" customWidth="1"/>
    <col min="14" max="16384" width="11.421875" style="6" customWidth="1"/>
  </cols>
  <sheetData>
    <row r="1" spans="1:10" s="2" customFormat="1" ht="12.75" customHeight="1">
      <c r="A1" s="1284" t="s">
        <v>980</v>
      </c>
      <c r="B1" s="1301"/>
      <c r="C1" s="1301"/>
      <c r="D1" s="356"/>
      <c r="E1" s="375"/>
      <c r="F1" s="376"/>
      <c r="G1" s="345"/>
      <c r="H1" s="345"/>
      <c r="I1" s="352"/>
      <c r="J1" s="352"/>
    </row>
    <row r="2" spans="1:10" s="2" customFormat="1" ht="12.75" customHeight="1">
      <c r="A2" s="1284" t="s">
        <v>981</v>
      </c>
      <c r="B2" s="1284"/>
      <c r="C2" s="1284"/>
      <c r="D2" s="356"/>
      <c r="E2" s="375"/>
      <c r="F2" s="376"/>
      <c r="G2" s="345"/>
      <c r="H2" s="345"/>
      <c r="I2" s="352"/>
      <c r="J2" s="352"/>
    </row>
    <row r="3" spans="1:10" s="2" customFormat="1" ht="12.75" customHeight="1">
      <c r="A3" s="1286" t="s">
        <v>982</v>
      </c>
      <c r="B3" s="1286"/>
      <c r="C3" s="1286"/>
      <c r="D3" s="357"/>
      <c r="E3" s="1225"/>
      <c r="F3" s="1225"/>
      <c r="G3" s="345"/>
      <c r="H3" s="345"/>
      <c r="I3" s="352"/>
      <c r="J3" s="352"/>
    </row>
    <row r="4" spans="1:10" s="20" customFormat="1" ht="31.5" customHeight="1">
      <c r="A4" s="1302" t="s">
        <v>133</v>
      </c>
      <c r="B4" s="1303"/>
      <c r="C4" s="1303"/>
      <c r="D4" s="1303"/>
      <c r="E4" s="1303"/>
      <c r="F4" s="1303"/>
      <c r="G4" s="1303"/>
      <c r="H4" s="1303"/>
      <c r="I4" s="1303"/>
      <c r="J4" s="1304"/>
    </row>
    <row r="5" spans="1:10" s="20" customFormat="1" ht="24" customHeight="1">
      <c r="A5" s="1305" t="s">
        <v>971</v>
      </c>
      <c r="B5" s="1306"/>
      <c r="C5" s="1306"/>
      <c r="D5" s="1306"/>
      <c r="E5" s="1306"/>
      <c r="F5" s="1306"/>
      <c r="G5" s="1306"/>
      <c r="H5" s="1306"/>
      <c r="I5" s="1306"/>
      <c r="J5" s="1306"/>
    </row>
    <row r="6" spans="1:10" s="2" customFormat="1" ht="12.75" customHeight="1">
      <c r="A6" s="11" t="s">
        <v>933</v>
      </c>
      <c r="B6" s="11"/>
      <c r="C6" s="10"/>
      <c r="D6" s="19"/>
      <c r="E6" s="1293"/>
      <c r="F6" s="1293"/>
      <c r="G6" s="345"/>
      <c r="H6" s="345"/>
      <c r="I6" s="1294" t="s">
        <v>134</v>
      </c>
      <c r="J6" s="1294"/>
    </row>
    <row r="7" spans="1:10" s="2" customFormat="1" ht="12.75" customHeight="1">
      <c r="A7" s="1266" t="s">
        <v>934</v>
      </c>
      <c r="B7" s="1266"/>
      <c r="C7" s="10"/>
      <c r="D7" s="19"/>
      <c r="E7" s="1295"/>
      <c r="F7" s="1295"/>
      <c r="G7" s="345"/>
      <c r="H7" s="345"/>
      <c r="I7" s="1296" t="s">
        <v>619</v>
      </c>
      <c r="J7" s="1296"/>
    </row>
    <row r="8" spans="1:10" s="2" customFormat="1" ht="12.75" customHeight="1">
      <c r="A8" s="1290" t="s">
        <v>102</v>
      </c>
      <c r="B8" s="1290"/>
      <c r="C8" s="10"/>
      <c r="D8" s="19"/>
      <c r="E8" s="375"/>
      <c r="F8" s="376"/>
      <c r="G8" s="345"/>
      <c r="H8" s="345"/>
      <c r="I8" s="352"/>
      <c r="J8" s="352"/>
    </row>
    <row r="9" spans="1:10" s="2" customFormat="1" ht="12.75" customHeight="1">
      <c r="A9" s="1266" t="s">
        <v>103</v>
      </c>
      <c r="B9" s="1266"/>
      <c r="C9" s="1266"/>
      <c r="D9" s="1266"/>
      <c r="E9" s="375"/>
      <c r="F9" s="376"/>
      <c r="G9" s="345"/>
      <c r="H9" s="345"/>
      <c r="I9" s="352"/>
      <c r="J9" s="352"/>
    </row>
    <row r="10" spans="1:10" s="2" customFormat="1" ht="15.75" customHeight="1" thickBot="1">
      <c r="A10" s="273"/>
      <c r="B10" s="95"/>
      <c r="C10" s="95"/>
      <c r="D10" s="358"/>
      <c r="E10" s="375"/>
      <c r="F10" s="376"/>
      <c r="G10" s="345"/>
      <c r="H10" s="345"/>
      <c r="I10" s="352"/>
      <c r="J10" s="352"/>
    </row>
    <row r="11" spans="1:10" s="2" customFormat="1" ht="39.75" customHeight="1" thickBot="1">
      <c r="A11" s="164" t="s">
        <v>145</v>
      </c>
      <c r="B11" s="166" t="s">
        <v>146</v>
      </c>
      <c r="C11" s="165" t="s">
        <v>936</v>
      </c>
      <c r="D11" s="161" t="s">
        <v>138</v>
      </c>
      <c r="E11" s="162" t="s">
        <v>139</v>
      </c>
      <c r="F11" s="161" t="s">
        <v>140</v>
      </c>
      <c r="G11" s="163" t="s">
        <v>141</v>
      </c>
      <c r="H11" s="163" t="s">
        <v>142</v>
      </c>
      <c r="I11" s="163" t="s">
        <v>143</v>
      </c>
      <c r="J11" s="163" t="s">
        <v>144</v>
      </c>
    </row>
    <row r="12" spans="1:11" s="2" customFormat="1" ht="30.75" customHeight="1" thickBot="1">
      <c r="A12" s="384" t="s">
        <v>90</v>
      </c>
      <c r="B12" s="122"/>
      <c r="C12" s="122"/>
      <c r="D12" s="19"/>
      <c r="E12" s="385"/>
      <c r="F12" s="377"/>
      <c r="G12" s="123"/>
      <c r="H12" s="123"/>
      <c r="I12" s="123"/>
      <c r="J12" s="123"/>
      <c r="K12" s="1"/>
    </row>
    <row r="13" spans="1:10" s="27" customFormat="1" ht="12.75" customHeight="1">
      <c r="A13" s="125">
        <v>211</v>
      </c>
      <c r="B13" s="121" t="s">
        <v>961</v>
      </c>
      <c r="C13" s="124" t="s">
        <v>972</v>
      </c>
      <c r="D13" s="462">
        <v>12</v>
      </c>
      <c r="E13" s="724">
        <v>33.6</v>
      </c>
      <c r="F13" s="136">
        <f>D13*E13</f>
        <v>403.20000000000005</v>
      </c>
      <c r="G13" s="450">
        <f>F13</f>
        <v>403.20000000000005</v>
      </c>
      <c r="H13" s="450"/>
      <c r="I13" s="450"/>
      <c r="J13" s="171">
        <v>403.2</v>
      </c>
    </row>
    <row r="14" spans="1:10" s="27" customFormat="1" ht="12.75" customHeight="1">
      <c r="A14" s="31">
        <v>211</v>
      </c>
      <c r="B14" s="29" t="s">
        <v>960</v>
      </c>
      <c r="C14" s="119" t="s">
        <v>974</v>
      </c>
      <c r="D14" s="441">
        <v>2</v>
      </c>
      <c r="E14" s="725">
        <v>16.13</v>
      </c>
      <c r="F14" s="81">
        <f aca="true" t="shared" si="0" ref="F14:F65">D14*E14</f>
        <v>32.26</v>
      </c>
      <c r="G14" s="452">
        <f aca="true" t="shared" si="1" ref="G14:G74">F14</f>
        <v>32.26</v>
      </c>
      <c r="H14" s="452"/>
      <c r="I14" s="452"/>
      <c r="J14" s="172">
        <v>32.26</v>
      </c>
    </row>
    <row r="15" spans="1:10" s="27" customFormat="1" ht="12.75" customHeight="1">
      <c r="A15" s="31">
        <v>211</v>
      </c>
      <c r="B15" s="29" t="s">
        <v>960</v>
      </c>
      <c r="C15" s="119" t="s">
        <v>973</v>
      </c>
      <c r="D15" s="441">
        <v>2</v>
      </c>
      <c r="E15" s="725">
        <v>32.26</v>
      </c>
      <c r="F15" s="81">
        <f t="shared" si="0"/>
        <v>64.52</v>
      </c>
      <c r="G15" s="452">
        <f t="shared" si="1"/>
        <v>64.52</v>
      </c>
      <c r="H15" s="452"/>
      <c r="I15" s="452"/>
      <c r="J15" s="172">
        <v>64.52</v>
      </c>
    </row>
    <row r="16" spans="1:10" s="27" customFormat="1" ht="12.75" customHeight="1">
      <c r="A16" s="31">
        <v>211</v>
      </c>
      <c r="B16" s="29" t="s">
        <v>960</v>
      </c>
      <c r="C16" s="119" t="s">
        <v>975</v>
      </c>
      <c r="D16" s="441">
        <v>3</v>
      </c>
      <c r="E16" s="725">
        <v>5.38</v>
      </c>
      <c r="F16" s="81">
        <f t="shared" si="0"/>
        <v>16.14</v>
      </c>
      <c r="G16" s="452">
        <f t="shared" si="1"/>
        <v>16.14</v>
      </c>
      <c r="H16" s="452"/>
      <c r="I16" s="452"/>
      <c r="J16" s="172">
        <v>16.14</v>
      </c>
    </row>
    <row r="17" spans="1:10" s="27" customFormat="1" ht="12.75" customHeight="1">
      <c r="A17" s="31">
        <v>211</v>
      </c>
      <c r="B17" s="29" t="s">
        <v>960</v>
      </c>
      <c r="C17" s="119" t="s">
        <v>976</v>
      </c>
      <c r="D17" s="441">
        <v>1</v>
      </c>
      <c r="E17" s="725">
        <v>8.06</v>
      </c>
      <c r="F17" s="81">
        <f t="shared" si="0"/>
        <v>8.06</v>
      </c>
      <c r="G17" s="452">
        <f t="shared" si="1"/>
        <v>8.06</v>
      </c>
      <c r="H17" s="452"/>
      <c r="I17" s="452"/>
      <c r="J17" s="172">
        <v>8.06</v>
      </c>
    </row>
    <row r="18" spans="1:10" s="27" customFormat="1" ht="12.75" customHeight="1">
      <c r="A18" s="31">
        <v>211</v>
      </c>
      <c r="B18" s="37" t="s">
        <v>937</v>
      </c>
      <c r="C18" s="128" t="s">
        <v>104</v>
      </c>
      <c r="D18" s="441">
        <v>2</v>
      </c>
      <c r="E18" s="237">
        <v>165.6</v>
      </c>
      <c r="F18" s="81">
        <f t="shared" si="0"/>
        <v>331.2</v>
      </c>
      <c r="G18" s="452">
        <f t="shared" si="1"/>
        <v>331.2</v>
      </c>
      <c r="H18" s="452"/>
      <c r="I18" s="452"/>
      <c r="J18" s="172">
        <v>331.2</v>
      </c>
    </row>
    <row r="19" spans="1:10" s="27" customFormat="1" ht="12.75" customHeight="1">
      <c r="A19" s="31">
        <v>211</v>
      </c>
      <c r="B19" s="37" t="s">
        <v>937</v>
      </c>
      <c r="C19" s="128" t="s">
        <v>105</v>
      </c>
      <c r="D19" s="441">
        <v>10</v>
      </c>
      <c r="E19" s="237">
        <v>75</v>
      </c>
      <c r="F19" s="81">
        <f t="shared" si="0"/>
        <v>750</v>
      </c>
      <c r="G19" s="452">
        <f t="shared" si="1"/>
        <v>750</v>
      </c>
      <c r="H19" s="452"/>
      <c r="I19" s="452"/>
      <c r="J19" s="172">
        <v>750</v>
      </c>
    </row>
    <row r="20" spans="1:10" s="27" customFormat="1" ht="12.75" customHeight="1">
      <c r="A20" s="31">
        <v>211</v>
      </c>
      <c r="B20" s="29" t="s">
        <v>961</v>
      </c>
      <c r="C20" s="128" t="s">
        <v>106</v>
      </c>
      <c r="D20" s="441">
        <v>48</v>
      </c>
      <c r="E20" s="237">
        <v>12</v>
      </c>
      <c r="F20" s="81">
        <f t="shared" si="0"/>
        <v>576</v>
      </c>
      <c r="G20" s="452">
        <f t="shared" si="1"/>
        <v>576</v>
      </c>
      <c r="H20" s="452"/>
      <c r="I20" s="452"/>
      <c r="J20" s="172">
        <v>576</v>
      </c>
    </row>
    <row r="21" spans="1:10" s="27" customFormat="1" ht="12.75" customHeight="1">
      <c r="A21" s="31">
        <v>211</v>
      </c>
      <c r="B21" s="29" t="s">
        <v>109</v>
      </c>
      <c r="C21" s="128" t="s">
        <v>108</v>
      </c>
      <c r="D21" s="441">
        <v>96</v>
      </c>
      <c r="E21" s="237">
        <v>12</v>
      </c>
      <c r="F21" s="81">
        <f t="shared" si="0"/>
        <v>1152</v>
      </c>
      <c r="G21" s="452">
        <f t="shared" si="1"/>
        <v>1152</v>
      </c>
      <c r="H21" s="452"/>
      <c r="I21" s="452"/>
      <c r="J21" s="172">
        <v>1152</v>
      </c>
    </row>
    <row r="22" spans="1:10" s="274" customFormat="1" ht="13.5" customHeight="1">
      <c r="A22" s="33" t="s">
        <v>955</v>
      </c>
      <c r="B22" s="34"/>
      <c r="C22" s="58"/>
      <c r="D22" s="439"/>
      <c r="E22" s="453"/>
      <c r="F22" s="68">
        <f>SUM(F13:F21)</f>
        <v>3333.38</v>
      </c>
      <c r="G22" s="452"/>
      <c r="H22" s="452"/>
      <c r="I22" s="452"/>
      <c r="J22" s="173">
        <v>3333.38</v>
      </c>
    </row>
    <row r="23" spans="1:10" s="27" customFormat="1" ht="12.75" customHeight="1">
      <c r="A23" s="238">
        <v>222</v>
      </c>
      <c r="B23" s="239" t="s">
        <v>937</v>
      </c>
      <c r="C23" s="119" t="s">
        <v>620</v>
      </c>
      <c r="D23" s="441">
        <v>114</v>
      </c>
      <c r="E23" s="237">
        <v>44.33474518</v>
      </c>
      <c r="F23" s="81">
        <f t="shared" si="0"/>
        <v>5054.1609505199995</v>
      </c>
      <c r="G23" s="452">
        <f t="shared" si="1"/>
        <v>5054.1609505199995</v>
      </c>
      <c r="H23" s="452"/>
      <c r="I23" s="452"/>
      <c r="J23" s="172">
        <v>5054.1609505199995</v>
      </c>
    </row>
    <row r="24" spans="1:10" s="27" customFormat="1" ht="12.75" customHeight="1">
      <c r="A24" s="238">
        <v>222</v>
      </c>
      <c r="B24" s="239" t="s">
        <v>937</v>
      </c>
      <c r="C24" s="119" t="s">
        <v>331</v>
      </c>
      <c r="D24" s="441">
        <v>50</v>
      </c>
      <c r="E24" s="237">
        <v>166.85985913199997</v>
      </c>
      <c r="F24" s="81">
        <f t="shared" si="0"/>
        <v>8342.9929566</v>
      </c>
      <c r="G24" s="452">
        <f t="shared" si="1"/>
        <v>8342.9929566</v>
      </c>
      <c r="H24" s="452"/>
      <c r="I24" s="452"/>
      <c r="J24" s="172">
        <v>8342.9929566</v>
      </c>
    </row>
    <row r="25" spans="1:10" s="27" customFormat="1" ht="12.75" customHeight="1">
      <c r="A25" s="238">
        <v>222</v>
      </c>
      <c r="B25" s="239" t="s">
        <v>937</v>
      </c>
      <c r="C25" s="119" t="s">
        <v>332</v>
      </c>
      <c r="D25" s="441">
        <v>114</v>
      </c>
      <c r="E25" s="237">
        <v>83.42992956599998</v>
      </c>
      <c r="F25" s="81">
        <f t="shared" si="0"/>
        <v>9511.011970523998</v>
      </c>
      <c r="G25" s="452">
        <f t="shared" si="1"/>
        <v>9511.011970523998</v>
      </c>
      <c r="H25" s="452"/>
      <c r="I25" s="452"/>
      <c r="J25" s="172">
        <v>9511.011970523998</v>
      </c>
    </row>
    <row r="26" spans="1:10" s="27" customFormat="1" ht="12.75" customHeight="1">
      <c r="A26" s="238">
        <v>222</v>
      </c>
      <c r="B26" s="239" t="s">
        <v>937</v>
      </c>
      <c r="C26" s="119" t="s">
        <v>621</v>
      </c>
      <c r="D26" s="441">
        <v>114</v>
      </c>
      <c r="E26" s="237">
        <v>62.87472952799999</v>
      </c>
      <c r="F26" s="81">
        <f t="shared" si="0"/>
        <v>7167.719166191999</v>
      </c>
      <c r="G26" s="452">
        <f t="shared" si="1"/>
        <v>7167.719166191999</v>
      </c>
      <c r="H26" s="452"/>
      <c r="I26" s="452"/>
      <c r="J26" s="172">
        <v>7167.719166191999</v>
      </c>
    </row>
    <row r="27" spans="1:10" s="27" customFormat="1" ht="12.75" customHeight="1">
      <c r="A27" s="238">
        <v>222</v>
      </c>
      <c r="B27" s="239" t="s">
        <v>937</v>
      </c>
      <c r="C27" s="119" t="s">
        <v>622</v>
      </c>
      <c r="D27" s="441">
        <v>114</v>
      </c>
      <c r="E27" s="237">
        <v>20.152156899999998</v>
      </c>
      <c r="F27" s="81">
        <f t="shared" si="0"/>
        <v>2297.3458865999996</v>
      </c>
      <c r="G27" s="452">
        <f t="shared" si="1"/>
        <v>2297.3458865999996</v>
      </c>
      <c r="H27" s="452"/>
      <c r="I27" s="452"/>
      <c r="J27" s="172">
        <v>2297.3458865999996</v>
      </c>
    </row>
    <row r="28" spans="1:10" s="27" customFormat="1" ht="12.75" customHeight="1">
      <c r="A28" s="238">
        <v>222</v>
      </c>
      <c r="B28" s="239" t="s">
        <v>937</v>
      </c>
      <c r="C28" s="119" t="s">
        <v>623</v>
      </c>
      <c r="D28" s="441">
        <v>114</v>
      </c>
      <c r="E28" s="237">
        <v>13.904988261</v>
      </c>
      <c r="F28" s="81">
        <f t="shared" si="0"/>
        <v>1585.168661754</v>
      </c>
      <c r="G28" s="452">
        <f t="shared" si="1"/>
        <v>1585.168661754</v>
      </c>
      <c r="H28" s="452"/>
      <c r="I28" s="452"/>
      <c r="J28" s="172">
        <v>1585.168661754</v>
      </c>
    </row>
    <row r="29" spans="1:10" s="27" customFormat="1" ht="12.75" customHeight="1">
      <c r="A29" s="238">
        <v>222</v>
      </c>
      <c r="B29" s="239" t="s">
        <v>937</v>
      </c>
      <c r="C29" s="119" t="s">
        <v>566</v>
      </c>
      <c r="D29" s="441">
        <v>114</v>
      </c>
      <c r="E29" s="237">
        <v>43.931702042</v>
      </c>
      <c r="F29" s="81">
        <f t="shared" si="0"/>
        <v>5008.214032788</v>
      </c>
      <c r="G29" s="452">
        <f t="shared" si="1"/>
        <v>5008.214032788</v>
      </c>
      <c r="H29" s="452"/>
      <c r="I29" s="452"/>
      <c r="J29" s="172">
        <v>5008.214032788</v>
      </c>
    </row>
    <row r="30" spans="1:10" s="27" customFormat="1" ht="12.75" customHeight="1">
      <c r="A30" s="238">
        <v>222</v>
      </c>
      <c r="B30" s="239" t="s">
        <v>937</v>
      </c>
      <c r="C30" s="119" t="s">
        <v>624</v>
      </c>
      <c r="D30" s="441">
        <v>114</v>
      </c>
      <c r="E30" s="237">
        <v>63.88233737299999</v>
      </c>
      <c r="F30" s="81">
        <f t="shared" si="0"/>
        <v>7282.5864605219995</v>
      </c>
      <c r="G30" s="452">
        <f t="shared" si="1"/>
        <v>7282.5864605219995</v>
      </c>
      <c r="H30" s="452"/>
      <c r="I30" s="452"/>
      <c r="J30" s="172">
        <v>7282.5864605219995</v>
      </c>
    </row>
    <row r="31" spans="1:10" s="27" customFormat="1" ht="12">
      <c r="A31" s="33" t="s">
        <v>227</v>
      </c>
      <c r="B31" s="34"/>
      <c r="C31" s="58"/>
      <c r="D31" s="441"/>
      <c r="E31" s="237"/>
      <c r="F31" s="68">
        <f>SUM(F23:F30)</f>
        <v>46249.200085499986</v>
      </c>
      <c r="G31" s="452"/>
      <c r="H31" s="452"/>
      <c r="I31" s="452"/>
      <c r="J31" s="173">
        <v>46249.200085499986</v>
      </c>
    </row>
    <row r="32" spans="1:10" s="27" customFormat="1" ht="12.75" customHeight="1">
      <c r="A32" s="238">
        <v>229</v>
      </c>
      <c r="B32" s="239"/>
      <c r="C32" s="119" t="s">
        <v>625</v>
      </c>
      <c r="D32" s="441"/>
      <c r="E32" s="237"/>
      <c r="F32" s="81">
        <v>16808.1</v>
      </c>
      <c r="G32" s="452">
        <f t="shared" si="1"/>
        <v>16808.1</v>
      </c>
      <c r="H32" s="452"/>
      <c r="I32" s="452"/>
      <c r="J32" s="172">
        <v>16808.1</v>
      </c>
    </row>
    <row r="33" spans="1:10" s="27" customFormat="1" ht="12">
      <c r="A33" s="33" t="s">
        <v>626</v>
      </c>
      <c r="B33" s="34"/>
      <c r="C33" s="58"/>
      <c r="D33" s="441"/>
      <c r="E33" s="237"/>
      <c r="F33" s="68">
        <f>SUM(F32)</f>
        <v>16808.1</v>
      </c>
      <c r="G33" s="452"/>
      <c r="H33" s="452"/>
      <c r="I33" s="452"/>
      <c r="J33" s="173">
        <v>16808.1</v>
      </c>
    </row>
    <row r="34" spans="1:10" s="27" customFormat="1" ht="12.75" customHeight="1">
      <c r="A34" s="36">
        <v>231</v>
      </c>
      <c r="B34" s="37" t="s">
        <v>953</v>
      </c>
      <c r="C34" s="60" t="s">
        <v>1043</v>
      </c>
      <c r="D34" s="66">
        <v>40</v>
      </c>
      <c r="E34" s="224">
        <v>16.8</v>
      </c>
      <c r="F34" s="81">
        <f t="shared" si="0"/>
        <v>672</v>
      </c>
      <c r="G34" s="452">
        <f t="shared" si="1"/>
        <v>672</v>
      </c>
      <c r="H34" s="452"/>
      <c r="I34" s="452"/>
      <c r="J34" s="172">
        <v>672</v>
      </c>
    </row>
    <row r="35" spans="1:10" s="27" customFormat="1" ht="12.75" customHeight="1">
      <c r="A35" s="28">
        <v>231</v>
      </c>
      <c r="B35" s="30" t="s">
        <v>953</v>
      </c>
      <c r="C35" s="60" t="s">
        <v>1044</v>
      </c>
      <c r="D35" s="66">
        <v>30</v>
      </c>
      <c r="E35" s="224">
        <v>20.4</v>
      </c>
      <c r="F35" s="81">
        <f t="shared" si="0"/>
        <v>612</v>
      </c>
      <c r="G35" s="452">
        <f t="shared" si="1"/>
        <v>612</v>
      </c>
      <c r="H35" s="452"/>
      <c r="I35" s="452"/>
      <c r="J35" s="172">
        <v>612</v>
      </c>
    </row>
    <row r="36" spans="1:10" s="27" customFormat="1" ht="12.75" customHeight="1">
      <c r="A36" s="35">
        <v>231</v>
      </c>
      <c r="B36" s="29" t="s">
        <v>937</v>
      </c>
      <c r="C36" s="60" t="s">
        <v>938</v>
      </c>
      <c r="D36" s="66">
        <v>50</v>
      </c>
      <c r="E36" s="224">
        <v>30</v>
      </c>
      <c r="F36" s="81">
        <f t="shared" si="0"/>
        <v>1500</v>
      </c>
      <c r="G36" s="452">
        <f t="shared" si="1"/>
        <v>1500</v>
      </c>
      <c r="H36" s="452"/>
      <c r="I36" s="452"/>
      <c r="J36" s="172">
        <v>1500</v>
      </c>
    </row>
    <row r="37" spans="1:10" s="27" customFormat="1" ht="12.75" customHeight="1">
      <c r="A37" s="28">
        <v>231</v>
      </c>
      <c r="B37" s="29" t="s">
        <v>960</v>
      </c>
      <c r="C37" s="110" t="s">
        <v>111</v>
      </c>
      <c r="D37" s="247">
        <v>6</v>
      </c>
      <c r="E37" s="224">
        <v>41.4</v>
      </c>
      <c r="F37" s="81">
        <f t="shared" si="0"/>
        <v>248.39999999999998</v>
      </c>
      <c r="G37" s="452">
        <f t="shared" si="1"/>
        <v>248.39999999999998</v>
      </c>
      <c r="H37" s="452"/>
      <c r="I37" s="452"/>
      <c r="J37" s="172">
        <v>248.4</v>
      </c>
    </row>
    <row r="38" spans="1:10" s="27" customFormat="1" ht="12.75" customHeight="1">
      <c r="A38" s="28">
        <v>231</v>
      </c>
      <c r="B38" s="29" t="s">
        <v>960</v>
      </c>
      <c r="C38" s="110" t="s">
        <v>112</v>
      </c>
      <c r="D38" s="247">
        <v>6</v>
      </c>
      <c r="E38" s="224">
        <v>57.96</v>
      </c>
      <c r="F38" s="81">
        <f t="shared" si="0"/>
        <v>347.76</v>
      </c>
      <c r="G38" s="452">
        <f t="shared" si="1"/>
        <v>347.76</v>
      </c>
      <c r="H38" s="452"/>
      <c r="I38" s="452"/>
      <c r="J38" s="172">
        <v>347.76</v>
      </c>
    </row>
    <row r="39" spans="1:10" s="27" customFormat="1" ht="12.75" customHeight="1">
      <c r="A39" s="28">
        <v>231</v>
      </c>
      <c r="B39" s="29" t="s">
        <v>960</v>
      </c>
      <c r="C39" s="110" t="s">
        <v>113</v>
      </c>
      <c r="D39" s="247">
        <v>6</v>
      </c>
      <c r="E39" s="224">
        <v>66.24</v>
      </c>
      <c r="F39" s="81">
        <f t="shared" si="0"/>
        <v>397.43999999999994</v>
      </c>
      <c r="G39" s="452">
        <f t="shared" si="1"/>
        <v>397.43999999999994</v>
      </c>
      <c r="H39" s="452"/>
      <c r="I39" s="452"/>
      <c r="J39" s="172">
        <v>397.44</v>
      </c>
    </row>
    <row r="40" spans="1:10" s="27" customFormat="1" ht="12.75" customHeight="1">
      <c r="A40" s="28">
        <v>231</v>
      </c>
      <c r="B40" s="29" t="s">
        <v>960</v>
      </c>
      <c r="C40" s="110" t="s">
        <v>114</v>
      </c>
      <c r="D40" s="247">
        <v>6</v>
      </c>
      <c r="E40" s="224">
        <v>74.52</v>
      </c>
      <c r="F40" s="81">
        <f t="shared" si="0"/>
        <v>447.12</v>
      </c>
      <c r="G40" s="452">
        <f t="shared" si="1"/>
        <v>447.12</v>
      </c>
      <c r="H40" s="452"/>
      <c r="I40" s="452"/>
      <c r="J40" s="172">
        <v>447.12</v>
      </c>
    </row>
    <row r="41" spans="1:10" s="27" customFormat="1" ht="12.75" customHeight="1">
      <c r="A41" s="28">
        <v>231</v>
      </c>
      <c r="B41" s="37" t="s">
        <v>937</v>
      </c>
      <c r="C41" s="110" t="s">
        <v>115</v>
      </c>
      <c r="D41" s="247">
        <v>20</v>
      </c>
      <c r="E41" s="224">
        <v>24.84</v>
      </c>
      <c r="F41" s="81">
        <f t="shared" si="0"/>
        <v>496.8</v>
      </c>
      <c r="G41" s="452">
        <f t="shared" si="1"/>
        <v>496.8</v>
      </c>
      <c r="H41" s="452"/>
      <c r="I41" s="452"/>
      <c r="J41" s="172">
        <v>496.8</v>
      </c>
    </row>
    <row r="42" spans="1:10" s="27" customFormat="1" ht="12.75" customHeight="1">
      <c r="A42" s="28">
        <v>231</v>
      </c>
      <c r="B42" s="29" t="s">
        <v>960</v>
      </c>
      <c r="C42" s="110" t="s">
        <v>116</v>
      </c>
      <c r="D42" s="247">
        <v>6</v>
      </c>
      <c r="E42" s="224">
        <v>28.152</v>
      </c>
      <c r="F42" s="81">
        <f t="shared" si="0"/>
        <v>168.912</v>
      </c>
      <c r="G42" s="452">
        <f t="shared" si="1"/>
        <v>168.912</v>
      </c>
      <c r="H42" s="452"/>
      <c r="I42" s="452"/>
      <c r="J42" s="172">
        <v>168.912</v>
      </c>
    </row>
    <row r="43" spans="1:10" s="27" customFormat="1" ht="12.75" customHeight="1">
      <c r="A43" s="28">
        <v>231</v>
      </c>
      <c r="B43" s="167" t="s">
        <v>117</v>
      </c>
      <c r="C43" s="168" t="s">
        <v>118</v>
      </c>
      <c r="D43" s="247">
        <v>10</v>
      </c>
      <c r="E43" s="224">
        <v>12</v>
      </c>
      <c r="F43" s="81">
        <f t="shared" si="0"/>
        <v>120</v>
      </c>
      <c r="G43" s="452">
        <f t="shared" si="1"/>
        <v>120</v>
      </c>
      <c r="H43" s="452"/>
      <c r="I43" s="452"/>
      <c r="J43" s="172">
        <v>120</v>
      </c>
    </row>
    <row r="44" spans="1:10" s="27" customFormat="1" ht="12.75" customHeight="1">
      <c r="A44" s="28">
        <v>231</v>
      </c>
      <c r="B44" s="37" t="s">
        <v>937</v>
      </c>
      <c r="C44" s="168" t="s">
        <v>119</v>
      </c>
      <c r="D44" s="247">
        <v>26</v>
      </c>
      <c r="E44" s="224">
        <v>7.2</v>
      </c>
      <c r="F44" s="81">
        <f t="shared" si="0"/>
        <v>187.20000000000002</v>
      </c>
      <c r="G44" s="452">
        <f t="shared" si="1"/>
        <v>187.20000000000002</v>
      </c>
      <c r="H44" s="452"/>
      <c r="I44" s="452"/>
      <c r="J44" s="172">
        <v>187.2</v>
      </c>
    </row>
    <row r="45" spans="1:10" s="27" customFormat="1" ht="12.75" customHeight="1">
      <c r="A45" s="28">
        <v>231</v>
      </c>
      <c r="B45" s="37" t="s">
        <v>937</v>
      </c>
      <c r="C45" s="168" t="s">
        <v>120</v>
      </c>
      <c r="D45" s="247">
        <v>8</v>
      </c>
      <c r="E45" s="224">
        <v>8.28</v>
      </c>
      <c r="F45" s="81">
        <f t="shared" si="0"/>
        <v>66.24</v>
      </c>
      <c r="G45" s="452">
        <f t="shared" si="1"/>
        <v>66.24</v>
      </c>
      <c r="H45" s="452"/>
      <c r="I45" s="452"/>
      <c r="J45" s="172">
        <v>66.24</v>
      </c>
    </row>
    <row r="46" spans="1:10" s="27" customFormat="1" ht="12.75" customHeight="1">
      <c r="A46" s="28">
        <v>231</v>
      </c>
      <c r="B46" s="37" t="s">
        <v>937</v>
      </c>
      <c r="C46" s="168" t="s">
        <v>121</v>
      </c>
      <c r="D46" s="247">
        <v>8</v>
      </c>
      <c r="E46" s="224">
        <v>13.56</v>
      </c>
      <c r="F46" s="81">
        <f t="shared" si="0"/>
        <v>108.48</v>
      </c>
      <c r="G46" s="452">
        <f t="shared" si="1"/>
        <v>108.48</v>
      </c>
      <c r="H46" s="452"/>
      <c r="I46" s="452"/>
      <c r="J46" s="172">
        <v>108.48</v>
      </c>
    </row>
    <row r="47" spans="1:11" s="27" customFormat="1" ht="12.75" customHeight="1">
      <c r="A47" s="28">
        <v>231</v>
      </c>
      <c r="B47" s="37" t="s">
        <v>937</v>
      </c>
      <c r="C47" s="168" t="s">
        <v>122</v>
      </c>
      <c r="D47" s="247">
        <v>8</v>
      </c>
      <c r="E47" s="224">
        <v>13.56</v>
      </c>
      <c r="F47" s="81">
        <f t="shared" si="0"/>
        <v>108.48</v>
      </c>
      <c r="G47" s="452">
        <f t="shared" si="1"/>
        <v>108.48</v>
      </c>
      <c r="H47" s="452"/>
      <c r="I47" s="452"/>
      <c r="J47" s="172">
        <v>108.48</v>
      </c>
      <c r="K47" s="129"/>
    </row>
    <row r="48" spans="1:11" s="41" customFormat="1" ht="12">
      <c r="A48" s="33" t="s">
        <v>956</v>
      </c>
      <c r="B48" s="34"/>
      <c r="C48" s="58"/>
      <c r="D48" s="441"/>
      <c r="E48" s="237"/>
      <c r="F48" s="68">
        <f>SUM(F34:F47)</f>
        <v>5480.831999999999</v>
      </c>
      <c r="G48" s="452"/>
      <c r="H48" s="452"/>
      <c r="I48" s="452"/>
      <c r="J48" s="173">
        <v>5480.831999999999</v>
      </c>
      <c r="K48" s="138"/>
    </row>
    <row r="49" spans="1:10" s="27" customFormat="1" ht="24">
      <c r="A49" s="35">
        <v>292</v>
      </c>
      <c r="B49" s="239" t="s">
        <v>937</v>
      </c>
      <c r="C49" s="21" t="s">
        <v>984</v>
      </c>
      <c r="D49" s="247">
        <v>100</v>
      </c>
      <c r="E49" s="22">
        <v>9</v>
      </c>
      <c r="F49" s="587">
        <f t="shared" si="0"/>
        <v>900</v>
      </c>
      <c r="G49" s="452">
        <f t="shared" si="1"/>
        <v>900</v>
      </c>
      <c r="H49" s="452"/>
      <c r="I49" s="452"/>
      <c r="J49" s="872">
        <v>900</v>
      </c>
    </row>
    <row r="50" spans="1:10" s="27" customFormat="1" ht="12">
      <c r="A50" s="35">
        <v>292</v>
      </c>
      <c r="B50" s="37" t="s">
        <v>274</v>
      </c>
      <c r="C50" s="21" t="s">
        <v>1050</v>
      </c>
      <c r="D50" s="247">
        <v>4</v>
      </c>
      <c r="E50" s="22">
        <v>72.5</v>
      </c>
      <c r="F50" s="587">
        <f t="shared" si="0"/>
        <v>290</v>
      </c>
      <c r="G50" s="452">
        <f t="shared" si="1"/>
        <v>290</v>
      </c>
      <c r="H50" s="452"/>
      <c r="I50" s="452"/>
      <c r="J50" s="872">
        <v>290</v>
      </c>
    </row>
    <row r="51" spans="1:10" s="27" customFormat="1" ht="12">
      <c r="A51" s="35">
        <v>292</v>
      </c>
      <c r="B51" s="37" t="s">
        <v>274</v>
      </c>
      <c r="C51" s="21" t="s">
        <v>988</v>
      </c>
      <c r="D51" s="247">
        <v>6</v>
      </c>
      <c r="E51" s="22">
        <v>5.5</v>
      </c>
      <c r="F51" s="587">
        <f t="shared" si="0"/>
        <v>33</v>
      </c>
      <c r="G51" s="452">
        <f t="shared" si="1"/>
        <v>33</v>
      </c>
      <c r="H51" s="452"/>
      <c r="I51" s="452"/>
      <c r="J51" s="872">
        <v>33</v>
      </c>
    </row>
    <row r="52" spans="1:10" s="27" customFormat="1" ht="12">
      <c r="A52" s="35">
        <v>292</v>
      </c>
      <c r="B52" s="29" t="s">
        <v>276</v>
      </c>
      <c r="C52" s="21" t="s">
        <v>991</v>
      </c>
      <c r="D52" s="247">
        <v>4</v>
      </c>
      <c r="E52" s="22">
        <v>4.875</v>
      </c>
      <c r="F52" s="587">
        <f t="shared" si="0"/>
        <v>19.5</v>
      </c>
      <c r="G52" s="452">
        <f t="shared" si="1"/>
        <v>19.5</v>
      </c>
      <c r="H52" s="452"/>
      <c r="I52" s="452"/>
      <c r="J52" s="872">
        <v>19.5</v>
      </c>
    </row>
    <row r="53" spans="1:10" s="27" customFormat="1" ht="12">
      <c r="A53" s="35">
        <v>292</v>
      </c>
      <c r="B53" s="239" t="s">
        <v>937</v>
      </c>
      <c r="C53" s="21" t="s">
        <v>80</v>
      </c>
      <c r="D53" s="247">
        <v>40</v>
      </c>
      <c r="E53" s="22">
        <v>2.0625</v>
      </c>
      <c r="F53" s="587">
        <f t="shared" si="0"/>
        <v>82.5</v>
      </c>
      <c r="G53" s="452">
        <f t="shared" si="1"/>
        <v>82.5</v>
      </c>
      <c r="H53" s="452"/>
      <c r="I53" s="452"/>
      <c r="J53" s="872">
        <v>82.5</v>
      </c>
    </row>
    <row r="54" spans="1:10" s="27" customFormat="1" ht="12">
      <c r="A54" s="35">
        <v>292</v>
      </c>
      <c r="B54" s="29" t="s">
        <v>285</v>
      </c>
      <c r="C54" s="21" t="s">
        <v>994</v>
      </c>
      <c r="D54" s="247">
        <v>10</v>
      </c>
      <c r="E54" s="22">
        <v>8.75</v>
      </c>
      <c r="F54" s="587">
        <f t="shared" si="0"/>
        <v>87.5</v>
      </c>
      <c r="G54" s="452">
        <f t="shared" si="1"/>
        <v>87.5</v>
      </c>
      <c r="H54" s="452"/>
      <c r="I54" s="452"/>
      <c r="J54" s="872">
        <v>87.5</v>
      </c>
    </row>
    <row r="55" spans="1:10" s="27" customFormat="1" ht="12">
      <c r="A55" s="35">
        <v>292</v>
      </c>
      <c r="B55" s="239" t="s">
        <v>937</v>
      </c>
      <c r="C55" s="21" t="s">
        <v>995</v>
      </c>
      <c r="D55" s="247">
        <v>50</v>
      </c>
      <c r="E55" s="22">
        <v>0.875</v>
      </c>
      <c r="F55" s="587">
        <f t="shared" si="0"/>
        <v>43.75</v>
      </c>
      <c r="G55" s="452">
        <f t="shared" si="1"/>
        <v>43.75</v>
      </c>
      <c r="H55" s="452"/>
      <c r="I55" s="452"/>
      <c r="J55" s="872">
        <v>43.75</v>
      </c>
    </row>
    <row r="56" spans="1:10" s="27" customFormat="1" ht="12">
      <c r="A56" s="35">
        <v>292</v>
      </c>
      <c r="B56" s="29" t="s">
        <v>276</v>
      </c>
      <c r="C56" s="21" t="s">
        <v>997</v>
      </c>
      <c r="D56" s="247">
        <v>10</v>
      </c>
      <c r="E56" s="22">
        <v>0.875</v>
      </c>
      <c r="F56" s="587">
        <f t="shared" si="0"/>
        <v>8.75</v>
      </c>
      <c r="G56" s="452">
        <f t="shared" si="1"/>
        <v>8.75</v>
      </c>
      <c r="H56" s="452"/>
      <c r="I56" s="452"/>
      <c r="J56" s="872">
        <v>8.75</v>
      </c>
    </row>
    <row r="57" spans="1:10" s="27" customFormat="1" ht="12">
      <c r="A57" s="35">
        <v>292</v>
      </c>
      <c r="B57" s="29" t="s">
        <v>276</v>
      </c>
      <c r="C57" s="21" t="s">
        <v>998</v>
      </c>
      <c r="D57" s="247">
        <v>10</v>
      </c>
      <c r="E57" s="22">
        <v>0.875</v>
      </c>
      <c r="F57" s="587">
        <f t="shared" si="0"/>
        <v>8.75</v>
      </c>
      <c r="G57" s="452">
        <f t="shared" si="1"/>
        <v>8.75</v>
      </c>
      <c r="H57" s="452"/>
      <c r="I57" s="452"/>
      <c r="J57" s="872">
        <v>8.75</v>
      </c>
    </row>
    <row r="58" spans="1:10" s="27" customFormat="1" ht="12">
      <c r="A58" s="35">
        <v>292</v>
      </c>
      <c r="B58" s="239" t="s">
        <v>937</v>
      </c>
      <c r="C58" s="21" t="s">
        <v>999</v>
      </c>
      <c r="D58" s="247">
        <v>40</v>
      </c>
      <c r="E58" s="22">
        <v>1.75</v>
      </c>
      <c r="F58" s="587">
        <f t="shared" si="0"/>
        <v>70</v>
      </c>
      <c r="G58" s="452">
        <f t="shared" si="1"/>
        <v>70</v>
      </c>
      <c r="H58" s="452"/>
      <c r="I58" s="452"/>
      <c r="J58" s="872">
        <v>70</v>
      </c>
    </row>
    <row r="59" spans="1:10" s="27" customFormat="1" ht="24">
      <c r="A59" s="35">
        <v>292</v>
      </c>
      <c r="B59" s="239" t="s">
        <v>937</v>
      </c>
      <c r="C59" s="21" t="s">
        <v>1000</v>
      </c>
      <c r="D59" s="247">
        <v>10</v>
      </c>
      <c r="E59" s="22">
        <v>9</v>
      </c>
      <c r="F59" s="587">
        <f t="shared" si="0"/>
        <v>90</v>
      </c>
      <c r="G59" s="452">
        <f t="shared" si="1"/>
        <v>90</v>
      </c>
      <c r="H59" s="452"/>
      <c r="I59" s="452"/>
      <c r="J59" s="872">
        <v>90</v>
      </c>
    </row>
    <row r="60" spans="1:10" s="27" customFormat="1" ht="12">
      <c r="A60" s="35">
        <v>292</v>
      </c>
      <c r="B60" s="239" t="s">
        <v>937</v>
      </c>
      <c r="C60" s="21" t="s">
        <v>1002</v>
      </c>
      <c r="D60" s="247">
        <v>10</v>
      </c>
      <c r="E60" s="22">
        <v>8.625</v>
      </c>
      <c r="F60" s="587">
        <f t="shared" si="0"/>
        <v>86.25</v>
      </c>
      <c r="G60" s="452">
        <f t="shared" si="1"/>
        <v>86.25</v>
      </c>
      <c r="H60" s="452"/>
      <c r="I60" s="452"/>
      <c r="J60" s="872">
        <v>86.25</v>
      </c>
    </row>
    <row r="61" spans="1:10" s="27" customFormat="1" ht="12">
      <c r="A61" s="35">
        <v>292</v>
      </c>
      <c r="B61" s="239" t="s">
        <v>937</v>
      </c>
      <c r="C61" s="21" t="s">
        <v>1003</v>
      </c>
      <c r="D61" s="247">
        <v>30</v>
      </c>
      <c r="E61" s="22">
        <v>0.25</v>
      </c>
      <c r="F61" s="587">
        <f t="shared" si="0"/>
        <v>7.5</v>
      </c>
      <c r="G61" s="452">
        <f t="shared" si="1"/>
        <v>7.5</v>
      </c>
      <c r="H61" s="452"/>
      <c r="I61" s="452"/>
      <c r="J61" s="872">
        <v>7.5</v>
      </c>
    </row>
    <row r="62" spans="1:10" s="27" customFormat="1" ht="12">
      <c r="A62" s="35">
        <v>292</v>
      </c>
      <c r="B62" s="239" t="s">
        <v>937</v>
      </c>
      <c r="C62" s="21" t="s">
        <v>81</v>
      </c>
      <c r="D62" s="247">
        <v>10</v>
      </c>
      <c r="E62" s="22">
        <v>2.0625</v>
      </c>
      <c r="F62" s="587">
        <f t="shared" si="0"/>
        <v>20.625</v>
      </c>
      <c r="G62" s="452">
        <f t="shared" si="1"/>
        <v>20.625</v>
      </c>
      <c r="H62" s="452"/>
      <c r="I62" s="452"/>
      <c r="J62" s="872">
        <v>20.625</v>
      </c>
    </row>
    <row r="63" spans="1:10" s="27" customFormat="1" ht="24">
      <c r="A63" s="35">
        <v>292</v>
      </c>
      <c r="B63" s="239" t="s">
        <v>937</v>
      </c>
      <c r="C63" s="21" t="s">
        <v>627</v>
      </c>
      <c r="D63" s="247">
        <v>30</v>
      </c>
      <c r="E63" s="22">
        <v>2.75</v>
      </c>
      <c r="F63" s="587">
        <f t="shared" si="0"/>
        <v>82.5</v>
      </c>
      <c r="G63" s="452">
        <f t="shared" si="1"/>
        <v>82.5</v>
      </c>
      <c r="H63" s="452"/>
      <c r="I63" s="452"/>
      <c r="J63" s="872">
        <v>82.5</v>
      </c>
    </row>
    <row r="64" spans="1:10" s="27" customFormat="1" ht="24">
      <c r="A64" s="35">
        <v>292</v>
      </c>
      <c r="B64" s="239" t="s">
        <v>937</v>
      </c>
      <c r="C64" s="21" t="s">
        <v>628</v>
      </c>
      <c r="D64" s="247">
        <v>10</v>
      </c>
      <c r="E64" s="22">
        <v>2.75</v>
      </c>
      <c r="F64" s="587">
        <f t="shared" si="0"/>
        <v>27.5</v>
      </c>
      <c r="G64" s="452">
        <f t="shared" si="1"/>
        <v>27.5</v>
      </c>
      <c r="H64" s="452"/>
      <c r="I64" s="452"/>
      <c r="J64" s="872">
        <v>27.5</v>
      </c>
    </row>
    <row r="65" spans="1:10" s="27" customFormat="1" ht="24">
      <c r="A65" s="35">
        <v>292</v>
      </c>
      <c r="B65" s="239" t="s">
        <v>937</v>
      </c>
      <c r="C65" s="21" t="s">
        <v>1010</v>
      </c>
      <c r="D65" s="247">
        <v>50</v>
      </c>
      <c r="E65" s="22">
        <v>1.25</v>
      </c>
      <c r="F65" s="587">
        <f t="shared" si="0"/>
        <v>62.5</v>
      </c>
      <c r="G65" s="452">
        <f t="shared" si="1"/>
        <v>62.5</v>
      </c>
      <c r="H65" s="452"/>
      <c r="I65" s="452"/>
      <c r="J65" s="872">
        <v>62.5</v>
      </c>
    </row>
    <row r="66" spans="1:11" s="41" customFormat="1" ht="13.5" customHeight="1">
      <c r="A66" s="33" t="s">
        <v>958</v>
      </c>
      <c r="B66" s="34"/>
      <c r="C66" s="58"/>
      <c r="D66" s="441"/>
      <c r="E66" s="237"/>
      <c r="F66" s="68">
        <f>SUM(F49:F65)</f>
        <v>1920.625</v>
      </c>
      <c r="G66" s="452"/>
      <c r="H66" s="452"/>
      <c r="I66" s="452"/>
      <c r="J66" s="173">
        <v>1920.625</v>
      </c>
      <c r="K66" s="138"/>
    </row>
    <row r="67" spans="1:11" s="45" customFormat="1" ht="12.75" customHeight="1">
      <c r="A67" s="31">
        <v>296</v>
      </c>
      <c r="B67" s="37" t="s">
        <v>937</v>
      </c>
      <c r="C67" s="143" t="s">
        <v>630</v>
      </c>
      <c r="D67" s="446">
        <v>12</v>
      </c>
      <c r="E67" s="224">
        <v>100</v>
      </c>
      <c r="F67" s="81">
        <f aca="true" t="shared" si="2" ref="F67:F72">D67*E67</f>
        <v>1200</v>
      </c>
      <c r="G67" s="452">
        <f t="shared" si="1"/>
        <v>1200</v>
      </c>
      <c r="H67" s="452"/>
      <c r="I67" s="452"/>
      <c r="J67" s="172">
        <v>1200</v>
      </c>
      <c r="K67" s="132"/>
    </row>
    <row r="68" spans="1:11" s="45" customFormat="1" ht="12.75" customHeight="1">
      <c r="A68" s="31">
        <v>296</v>
      </c>
      <c r="B68" s="37" t="s">
        <v>937</v>
      </c>
      <c r="C68" s="143" t="s">
        <v>631</v>
      </c>
      <c r="D68" s="446">
        <v>12</v>
      </c>
      <c r="E68" s="224">
        <v>93</v>
      </c>
      <c r="F68" s="81">
        <f t="shared" si="2"/>
        <v>1116</v>
      </c>
      <c r="G68" s="452">
        <f t="shared" si="1"/>
        <v>1116</v>
      </c>
      <c r="H68" s="452"/>
      <c r="I68" s="452"/>
      <c r="J68" s="172">
        <v>1116</v>
      </c>
      <c r="K68" s="132"/>
    </row>
    <row r="69" spans="1:11" s="45" customFormat="1" ht="30" customHeight="1">
      <c r="A69" s="31">
        <v>296</v>
      </c>
      <c r="B69" s="37" t="s">
        <v>937</v>
      </c>
      <c r="C69" s="143" t="s">
        <v>632</v>
      </c>
      <c r="D69" s="446">
        <v>12</v>
      </c>
      <c r="E69" s="224">
        <v>107</v>
      </c>
      <c r="F69" s="81">
        <f t="shared" si="2"/>
        <v>1284</v>
      </c>
      <c r="G69" s="452">
        <f t="shared" si="1"/>
        <v>1284</v>
      </c>
      <c r="H69" s="452"/>
      <c r="I69" s="452"/>
      <c r="J69" s="172">
        <v>1284</v>
      </c>
      <c r="K69" s="132"/>
    </row>
    <row r="70" spans="1:11" s="45" customFormat="1" ht="30" customHeight="1">
      <c r="A70" s="31">
        <v>296</v>
      </c>
      <c r="B70" s="37" t="s">
        <v>937</v>
      </c>
      <c r="C70" s="143" t="s">
        <v>633</v>
      </c>
      <c r="D70" s="446">
        <v>30</v>
      </c>
      <c r="E70" s="224">
        <v>65</v>
      </c>
      <c r="F70" s="81">
        <f t="shared" si="2"/>
        <v>1950</v>
      </c>
      <c r="G70" s="452">
        <f t="shared" si="1"/>
        <v>1950</v>
      </c>
      <c r="H70" s="452"/>
      <c r="I70" s="452"/>
      <c r="J70" s="172">
        <v>1950</v>
      </c>
      <c r="K70" s="132"/>
    </row>
    <row r="71" spans="1:11" s="45" customFormat="1" ht="30" customHeight="1">
      <c r="A71" s="31">
        <v>296</v>
      </c>
      <c r="B71" s="37" t="s">
        <v>634</v>
      </c>
      <c r="C71" s="143" t="s">
        <v>635</v>
      </c>
      <c r="D71" s="446">
        <v>25</v>
      </c>
      <c r="E71" s="224">
        <v>95</v>
      </c>
      <c r="F71" s="81">
        <f t="shared" si="2"/>
        <v>2375</v>
      </c>
      <c r="G71" s="452">
        <f t="shared" si="1"/>
        <v>2375</v>
      </c>
      <c r="H71" s="452"/>
      <c r="I71" s="452"/>
      <c r="J71" s="172">
        <v>2375</v>
      </c>
      <c r="K71" s="132"/>
    </row>
    <row r="72" spans="1:11" s="45" customFormat="1" ht="30" customHeight="1">
      <c r="A72" s="31">
        <v>296</v>
      </c>
      <c r="B72" s="37" t="s">
        <v>937</v>
      </c>
      <c r="C72" s="143" t="s">
        <v>636</v>
      </c>
      <c r="D72" s="446">
        <v>6</v>
      </c>
      <c r="E72" s="224">
        <v>500</v>
      </c>
      <c r="F72" s="81">
        <f t="shared" si="2"/>
        <v>3000</v>
      </c>
      <c r="G72" s="452">
        <f t="shared" si="1"/>
        <v>3000</v>
      </c>
      <c r="H72" s="452"/>
      <c r="I72" s="452"/>
      <c r="J72" s="172">
        <v>3000</v>
      </c>
      <c r="K72" s="132"/>
    </row>
    <row r="73" spans="1:11" s="41" customFormat="1" ht="12.75" customHeight="1">
      <c r="A73" s="33" t="s">
        <v>959</v>
      </c>
      <c r="B73" s="34"/>
      <c r="C73" s="58"/>
      <c r="D73" s="441"/>
      <c r="E73" s="237"/>
      <c r="F73" s="68">
        <f>SUM(F67:F72)</f>
        <v>10925</v>
      </c>
      <c r="G73" s="452"/>
      <c r="H73" s="452"/>
      <c r="I73" s="452"/>
      <c r="J73" s="173">
        <v>10925</v>
      </c>
      <c r="K73" s="138"/>
    </row>
    <row r="74" spans="1:11" s="45" customFormat="1" ht="12.75" customHeight="1">
      <c r="A74" s="31">
        <v>299</v>
      </c>
      <c r="B74" s="37"/>
      <c r="C74" s="119" t="s">
        <v>625</v>
      </c>
      <c r="D74" s="441"/>
      <c r="E74" s="237"/>
      <c r="F74" s="81">
        <v>19529.98</v>
      </c>
      <c r="G74" s="452">
        <f t="shared" si="1"/>
        <v>19529.98</v>
      </c>
      <c r="H74" s="452"/>
      <c r="I74" s="452"/>
      <c r="J74" s="172">
        <v>19529.98</v>
      </c>
      <c r="K74" s="132"/>
    </row>
    <row r="75" spans="1:11" s="41" customFormat="1" ht="12.75" customHeight="1" thickBot="1">
      <c r="A75" s="490" t="s">
        <v>208</v>
      </c>
      <c r="B75" s="491"/>
      <c r="C75" s="722"/>
      <c r="D75" s="723"/>
      <c r="E75" s="726"/>
      <c r="F75" s="71">
        <f>SUM(F74)</f>
        <v>19529.98</v>
      </c>
      <c r="G75" s="461"/>
      <c r="H75" s="461"/>
      <c r="I75" s="461"/>
      <c r="J75" s="174">
        <v>19529.98</v>
      </c>
      <c r="K75" s="138"/>
    </row>
    <row r="76" spans="1:10" s="44" customFormat="1" ht="19.5" customHeight="1" thickBot="1">
      <c r="A76" s="48"/>
      <c r="B76" s="42"/>
      <c r="C76" s="65"/>
      <c r="D76" s="260"/>
      <c r="E76" s="378"/>
      <c r="F76" s="94"/>
      <c r="G76" s="360"/>
      <c r="H76" s="360"/>
      <c r="I76" s="360"/>
      <c r="J76" s="360"/>
    </row>
    <row r="77" spans="1:11" s="371" customFormat="1" ht="24.75" customHeight="1" thickBot="1">
      <c r="A77" s="1272" t="s">
        <v>136</v>
      </c>
      <c r="B77" s="1273"/>
      <c r="C77" s="1273"/>
      <c r="D77" s="1273"/>
      <c r="E77" s="1273"/>
      <c r="F77" s="159">
        <f>+F22+F31+F33+F48+F66+F73+F75</f>
        <v>104247.11708549997</v>
      </c>
      <c r="G77" s="159">
        <f>SUM(G13:G75)</f>
        <v>104247.11708549997</v>
      </c>
      <c r="H77" s="159">
        <f>SUM(H13:H73)</f>
        <v>0</v>
      </c>
      <c r="I77" s="159">
        <f>SUM(I13:I73)</f>
        <v>0</v>
      </c>
      <c r="J77" s="159">
        <f>SUM(J75,J73,J66,J48,J33,J31,J22)</f>
        <v>104247.11708549998</v>
      </c>
      <c r="K77" s="367"/>
    </row>
    <row r="78" spans="1:11" s="15" customFormat="1" ht="19.5" customHeight="1" thickBot="1">
      <c r="A78" s="93"/>
      <c r="B78" s="93"/>
      <c r="C78" s="93"/>
      <c r="D78" s="93"/>
      <c r="E78" s="93"/>
      <c r="F78" s="106"/>
      <c r="G78" s="346"/>
      <c r="H78" s="354"/>
      <c r="I78" s="354"/>
      <c r="J78" s="354"/>
      <c r="K78" s="13"/>
    </row>
    <row r="79" spans="1:11" s="96" customFormat="1" ht="30" customHeight="1" thickBot="1">
      <c r="A79" s="430" t="s">
        <v>89</v>
      </c>
      <c r="B79" s="501"/>
      <c r="C79" s="93"/>
      <c r="D79" s="93"/>
      <c r="E79" s="93"/>
      <c r="F79" s="94"/>
      <c r="G79" s="346"/>
      <c r="H79" s="354"/>
      <c r="I79" s="354"/>
      <c r="J79" s="354"/>
      <c r="K79" s="133"/>
    </row>
    <row r="80" spans="1:11" s="45" customFormat="1" ht="12.75" customHeight="1">
      <c r="A80" s="125">
        <v>324</v>
      </c>
      <c r="B80" s="151" t="s">
        <v>946</v>
      </c>
      <c r="C80" s="124" t="s">
        <v>943</v>
      </c>
      <c r="D80" s="727">
        <v>12</v>
      </c>
      <c r="E80" s="503">
        <f>180*2</f>
        <v>360</v>
      </c>
      <c r="F80" s="120">
        <f aca="true" t="shared" si="3" ref="F80:F86">D80*E80</f>
        <v>4320</v>
      </c>
      <c r="G80" s="450">
        <f>F80</f>
        <v>4320</v>
      </c>
      <c r="H80" s="450"/>
      <c r="I80" s="561"/>
      <c r="J80" s="176">
        <f aca="true" t="shared" si="4" ref="J80:J86">SUM(G80:I80)</f>
        <v>4320</v>
      </c>
      <c r="K80" s="132"/>
    </row>
    <row r="81" spans="1:10" s="44" customFormat="1" ht="12.75" customHeight="1">
      <c r="A81" s="38" t="s">
        <v>944</v>
      </c>
      <c r="B81" s="39"/>
      <c r="C81" s="61"/>
      <c r="D81" s="446"/>
      <c r="E81" s="224"/>
      <c r="F81" s="75">
        <f>SUM(F80:F80)</f>
        <v>4320</v>
      </c>
      <c r="G81" s="452"/>
      <c r="H81" s="452"/>
      <c r="I81" s="563"/>
      <c r="J81" s="177">
        <f>SUM(J80:J80)</f>
        <v>4320</v>
      </c>
    </row>
    <row r="82" spans="1:11" s="45" customFormat="1" ht="12.75" customHeight="1">
      <c r="A82" s="35">
        <v>345</v>
      </c>
      <c r="B82" s="30" t="s">
        <v>946</v>
      </c>
      <c r="C82" s="59" t="s">
        <v>979</v>
      </c>
      <c r="D82" s="446">
        <v>12</v>
      </c>
      <c r="E82" s="224">
        <f>108544/12</f>
        <v>9045.333333333334</v>
      </c>
      <c r="F82" s="67">
        <f t="shared" si="3"/>
        <v>108544</v>
      </c>
      <c r="G82" s="452">
        <f>F82</f>
        <v>108544</v>
      </c>
      <c r="H82" s="452"/>
      <c r="I82" s="563"/>
      <c r="J82" s="178">
        <f t="shared" si="4"/>
        <v>108544</v>
      </c>
      <c r="K82" s="132"/>
    </row>
    <row r="83" spans="1:10" s="44" customFormat="1" ht="12.75" customHeight="1">
      <c r="A83" s="38" t="s">
        <v>950</v>
      </c>
      <c r="B83" s="39"/>
      <c r="C83" s="61"/>
      <c r="D83" s="446"/>
      <c r="E83" s="224"/>
      <c r="F83" s="75">
        <f>SUM(F82:F82)</f>
        <v>108544</v>
      </c>
      <c r="G83" s="452"/>
      <c r="H83" s="473"/>
      <c r="I83" s="473"/>
      <c r="J83" s="177">
        <f>SUM(J82:J82)</f>
        <v>108544</v>
      </c>
    </row>
    <row r="84" spans="1:11" s="45" customFormat="1" ht="12.75" customHeight="1">
      <c r="A84" s="31">
        <v>371</v>
      </c>
      <c r="B84" s="32" t="s">
        <v>946</v>
      </c>
      <c r="C84" s="119" t="s">
        <v>125</v>
      </c>
      <c r="D84" s="446">
        <v>12</v>
      </c>
      <c r="E84" s="224">
        <f>828373.08/12-720</f>
        <v>68311.09</v>
      </c>
      <c r="F84" s="67">
        <f t="shared" si="3"/>
        <v>819733.08</v>
      </c>
      <c r="G84" s="452">
        <f>F84</f>
        <v>819733.08</v>
      </c>
      <c r="H84" s="452"/>
      <c r="I84" s="563"/>
      <c r="J84" s="178">
        <f t="shared" si="4"/>
        <v>819733.08</v>
      </c>
      <c r="K84" s="132"/>
    </row>
    <row r="85" spans="1:10" s="44" customFormat="1" ht="12" customHeight="1">
      <c r="A85" s="33" t="s">
        <v>124</v>
      </c>
      <c r="B85" s="34"/>
      <c r="C85" s="58"/>
      <c r="D85" s="446"/>
      <c r="E85" s="224"/>
      <c r="F85" s="75">
        <f>SUM(F84:F84)</f>
        <v>819733.08</v>
      </c>
      <c r="G85" s="452"/>
      <c r="H85" s="473"/>
      <c r="I85" s="473"/>
      <c r="J85" s="177">
        <f>SUM(J84:J84)</f>
        <v>819733.08</v>
      </c>
    </row>
    <row r="86" spans="1:11" s="45" customFormat="1" ht="12.75" customHeight="1">
      <c r="A86" s="28">
        <v>372</v>
      </c>
      <c r="B86" s="30" t="s">
        <v>946</v>
      </c>
      <c r="C86" s="60" t="s">
        <v>123</v>
      </c>
      <c r="D86" s="446">
        <v>12</v>
      </c>
      <c r="E86" s="224">
        <f>120*6</f>
        <v>720</v>
      </c>
      <c r="F86" s="67">
        <f t="shared" si="3"/>
        <v>8640</v>
      </c>
      <c r="G86" s="452">
        <f>F86</f>
        <v>8640</v>
      </c>
      <c r="H86" s="452"/>
      <c r="I86" s="563"/>
      <c r="J86" s="178">
        <f t="shared" si="4"/>
        <v>8640</v>
      </c>
      <c r="K86" s="132"/>
    </row>
    <row r="87" spans="1:10" s="44" customFormat="1" ht="12.75" customHeight="1" thickBot="1">
      <c r="A87" s="46" t="s">
        <v>126</v>
      </c>
      <c r="B87" s="47"/>
      <c r="C87" s="64"/>
      <c r="D87" s="728"/>
      <c r="E87" s="507"/>
      <c r="F87" s="175">
        <f>SUM(F86:F86)</f>
        <v>8640</v>
      </c>
      <c r="G87" s="461"/>
      <c r="H87" s="564"/>
      <c r="I87" s="564"/>
      <c r="J87" s="179">
        <f>SUM(J86:J86)</f>
        <v>8640</v>
      </c>
    </row>
    <row r="88" spans="1:10" s="44" customFormat="1" ht="19.5" customHeight="1" thickBot="1">
      <c r="A88" s="48"/>
      <c r="B88" s="48"/>
      <c r="C88" s="65"/>
      <c r="D88" s="362"/>
      <c r="E88" s="379"/>
      <c r="F88" s="94"/>
      <c r="G88" s="263"/>
      <c r="H88" s="263"/>
      <c r="I88" s="263"/>
      <c r="J88" s="263"/>
    </row>
    <row r="89" spans="1:11" s="370" customFormat="1" ht="24.75" customHeight="1" thickBot="1">
      <c r="A89" s="1272" t="s">
        <v>135</v>
      </c>
      <c r="B89" s="1273"/>
      <c r="C89" s="1273"/>
      <c r="D89" s="1273"/>
      <c r="E89" s="1273"/>
      <c r="F89" s="159">
        <f>+F81+F83+F85+F87</f>
        <v>941237.08</v>
      </c>
      <c r="G89" s="159">
        <f>SUM(G80:G87)</f>
        <v>941237.08</v>
      </c>
      <c r="H89" s="159">
        <f>SUM(H80:H87)</f>
        <v>0</v>
      </c>
      <c r="I89" s="159">
        <f>SUM(I80:I87)</f>
        <v>0</v>
      </c>
      <c r="J89" s="159">
        <f>+J81+J83+J85+J87</f>
        <v>941237.08</v>
      </c>
      <c r="K89" s="369"/>
    </row>
    <row r="90" spans="1:11" s="14" customFormat="1" ht="19.5" customHeight="1" thickBot="1">
      <c r="A90" s="93"/>
      <c r="B90" s="93"/>
      <c r="C90" s="93"/>
      <c r="D90" s="93"/>
      <c r="E90" s="93"/>
      <c r="F90" s="106"/>
      <c r="G90" s="361"/>
      <c r="H90" s="373"/>
      <c r="I90" s="363"/>
      <c r="J90" s="363"/>
      <c r="K90" s="131"/>
    </row>
    <row r="91" spans="1:11" s="14" customFormat="1" ht="30" customHeight="1" thickBot="1">
      <c r="A91" s="430" t="s">
        <v>88</v>
      </c>
      <c r="B91" s="501"/>
      <c r="C91" s="93"/>
      <c r="D91" s="93"/>
      <c r="E91" s="93"/>
      <c r="F91" s="106"/>
      <c r="G91" s="361"/>
      <c r="H91" s="363"/>
      <c r="I91" s="363"/>
      <c r="J91" s="363"/>
      <c r="K91" s="131"/>
    </row>
    <row r="92" spans="1:11" s="14" customFormat="1" ht="12.75" customHeight="1">
      <c r="A92" s="474">
        <v>436</v>
      </c>
      <c r="B92" s="729" t="s">
        <v>937</v>
      </c>
      <c r="C92" s="108" t="s">
        <v>96</v>
      </c>
      <c r="D92" s="559">
        <v>5</v>
      </c>
      <c r="E92" s="503">
        <v>90</v>
      </c>
      <c r="F92" s="139">
        <f aca="true" t="shared" si="5" ref="F92:F98">D92*E92</f>
        <v>450</v>
      </c>
      <c r="G92" s="581">
        <f aca="true" t="shared" si="6" ref="G92:G98">F92</f>
        <v>450</v>
      </c>
      <c r="H92" s="581"/>
      <c r="I92" s="581"/>
      <c r="J92" s="181">
        <f aca="true" t="shared" si="7" ref="J92:J98">SUM(G92:I92)</f>
        <v>450</v>
      </c>
      <c r="K92" s="131"/>
    </row>
    <row r="93" spans="1:11" s="14" customFormat="1" ht="12.75" customHeight="1">
      <c r="A93" s="16">
        <v>436</v>
      </c>
      <c r="B93" s="4" t="s">
        <v>937</v>
      </c>
      <c r="C93" s="110" t="s">
        <v>97</v>
      </c>
      <c r="D93" s="441">
        <v>1</v>
      </c>
      <c r="E93" s="224">
        <v>300</v>
      </c>
      <c r="F93" s="114">
        <f t="shared" si="5"/>
        <v>300</v>
      </c>
      <c r="G93" s="479">
        <f t="shared" si="6"/>
        <v>300</v>
      </c>
      <c r="H93" s="479"/>
      <c r="I93" s="479"/>
      <c r="J93" s="183">
        <f t="shared" si="7"/>
        <v>300</v>
      </c>
      <c r="K93" s="131"/>
    </row>
    <row r="94" spans="1:11" s="14" customFormat="1" ht="15">
      <c r="A94" s="16">
        <v>436</v>
      </c>
      <c r="B94" s="4" t="s">
        <v>937</v>
      </c>
      <c r="C94" s="111" t="s">
        <v>637</v>
      </c>
      <c r="D94" s="441">
        <v>4</v>
      </c>
      <c r="E94" s="224">
        <v>100</v>
      </c>
      <c r="F94" s="114">
        <f t="shared" si="5"/>
        <v>400</v>
      </c>
      <c r="G94" s="479">
        <f t="shared" si="6"/>
        <v>400</v>
      </c>
      <c r="H94" s="479"/>
      <c r="I94" s="479"/>
      <c r="J94" s="183">
        <f t="shared" si="7"/>
        <v>400</v>
      </c>
      <c r="K94" s="131"/>
    </row>
    <row r="95" spans="1:11" s="14" customFormat="1" ht="12.75" customHeight="1">
      <c r="A95" s="16">
        <v>436</v>
      </c>
      <c r="B95" s="4" t="s">
        <v>935</v>
      </c>
      <c r="C95" s="111" t="s">
        <v>99</v>
      </c>
      <c r="D95" s="441">
        <v>1</v>
      </c>
      <c r="E95" s="224">
        <v>300</v>
      </c>
      <c r="F95" s="114">
        <f t="shared" si="5"/>
        <v>300</v>
      </c>
      <c r="G95" s="479">
        <f t="shared" si="6"/>
        <v>300</v>
      </c>
      <c r="H95" s="479"/>
      <c r="I95" s="479"/>
      <c r="J95" s="183">
        <f t="shared" si="7"/>
        <v>300</v>
      </c>
      <c r="K95" s="131"/>
    </row>
    <row r="96" spans="1:11" s="14" customFormat="1" ht="12.75" customHeight="1">
      <c r="A96" s="169" t="s">
        <v>948</v>
      </c>
      <c r="B96" s="275"/>
      <c r="C96" s="359"/>
      <c r="D96" s="441"/>
      <c r="E96" s="224"/>
      <c r="F96" s="180">
        <f>SUM(F92:F95)</f>
        <v>1450</v>
      </c>
      <c r="G96" s="479"/>
      <c r="H96" s="479"/>
      <c r="I96" s="479"/>
      <c r="J96" s="182">
        <f>SUM(J92:J95)</f>
        <v>1450</v>
      </c>
      <c r="K96" s="131"/>
    </row>
    <row r="97" spans="1:11" s="14" customFormat="1" ht="12.75" customHeight="1">
      <c r="A97" s="320">
        <v>437</v>
      </c>
      <c r="B97" s="113" t="s">
        <v>937</v>
      </c>
      <c r="C97" s="110" t="s">
        <v>101</v>
      </c>
      <c r="D97" s="441">
        <v>1</v>
      </c>
      <c r="E97" s="224">
        <v>200</v>
      </c>
      <c r="F97" s="114">
        <f t="shared" si="5"/>
        <v>200</v>
      </c>
      <c r="G97" s="479">
        <f t="shared" si="6"/>
        <v>200</v>
      </c>
      <c r="H97" s="479"/>
      <c r="I97" s="483"/>
      <c r="J97" s="183">
        <f t="shared" si="7"/>
        <v>200</v>
      </c>
      <c r="K97" s="131"/>
    </row>
    <row r="98" spans="1:11" s="14" customFormat="1" ht="12.75" customHeight="1">
      <c r="A98" s="320">
        <v>437</v>
      </c>
      <c r="B98" s="4" t="s">
        <v>937</v>
      </c>
      <c r="C98" s="110" t="s">
        <v>638</v>
      </c>
      <c r="D98" s="441">
        <v>1</v>
      </c>
      <c r="E98" s="224">
        <v>300</v>
      </c>
      <c r="F98" s="114">
        <f t="shared" si="5"/>
        <v>300</v>
      </c>
      <c r="G98" s="479">
        <f t="shared" si="6"/>
        <v>300</v>
      </c>
      <c r="H98" s="479"/>
      <c r="I98" s="483"/>
      <c r="J98" s="183">
        <f t="shared" si="7"/>
        <v>300</v>
      </c>
      <c r="K98" s="131"/>
    </row>
    <row r="99" spans="1:11" s="14" customFormat="1" ht="12.75" customHeight="1" thickBot="1">
      <c r="A99" s="170" t="s">
        <v>1045</v>
      </c>
      <c r="B99" s="115"/>
      <c r="C99" s="116"/>
      <c r="D99" s="723"/>
      <c r="E99" s="507"/>
      <c r="F99" s="118">
        <f>SUM(F97:F98)</f>
        <v>500</v>
      </c>
      <c r="G99" s="486"/>
      <c r="H99" s="486"/>
      <c r="I99" s="486"/>
      <c r="J99" s="184">
        <f>SUM(J97:J98)</f>
        <v>500</v>
      </c>
      <c r="K99" s="135"/>
    </row>
    <row r="100" spans="1:11" s="14" customFormat="1" ht="15.75" customHeight="1" thickBot="1">
      <c r="A100" s="93"/>
      <c r="B100" s="93"/>
      <c r="C100" s="93"/>
      <c r="D100" s="93"/>
      <c r="E100" s="93"/>
      <c r="F100" s="106"/>
      <c r="G100" s="361"/>
      <c r="H100" s="363"/>
      <c r="I100" s="363"/>
      <c r="J100" s="363"/>
      <c r="K100" s="131"/>
    </row>
    <row r="101" spans="1:10" s="13" customFormat="1" ht="24.75" customHeight="1" thickBot="1">
      <c r="A101" s="1300" t="s">
        <v>137</v>
      </c>
      <c r="B101" s="1300"/>
      <c r="C101" s="1300"/>
      <c r="D101" s="1300"/>
      <c r="E101" s="1300"/>
      <c r="F101" s="159">
        <f>+F96+F99</f>
        <v>1950</v>
      </c>
      <c r="G101" s="159">
        <f>SUM(G92:G99)</f>
        <v>1950</v>
      </c>
      <c r="H101" s="159">
        <f>SUM(H92:H99)</f>
        <v>0</v>
      </c>
      <c r="I101" s="159">
        <f>SUM(I92:I99)</f>
        <v>0</v>
      </c>
      <c r="J101" s="159">
        <f>+J96+J99</f>
        <v>1950</v>
      </c>
    </row>
    <row r="102" spans="1:11" s="53" customFormat="1" ht="19.5" customHeight="1" thickBot="1">
      <c r="A102" s="50"/>
      <c r="B102" s="50"/>
      <c r="C102" s="50"/>
      <c r="D102" s="51"/>
      <c r="E102" s="380"/>
      <c r="F102" s="381"/>
      <c r="G102" s="276"/>
      <c r="H102" s="276"/>
      <c r="I102" s="277"/>
      <c r="J102" s="277"/>
      <c r="K102" s="54"/>
    </row>
    <row r="103" spans="1:10" s="368" customFormat="1" ht="24.75" customHeight="1" thickBot="1">
      <c r="A103" s="1307" t="s">
        <v>68</v>
      </c>
      <c r="B103" s="1307"/>
      <c r="C103" s="1307"/>
      <c r="D103" s="1307"/>
      <c r="E103" s="1307"/>
      <c r="F103" s="160">
        <f>+F77+F89+F101</f>
        <v>1047434.1970854999</v>
      </c>
      <c r="G103" s="160">
        <f>+G77+G89+G101</f>
        <v>1047434.1970854999</v>
      </c>
      <c r="H103" s="160">
        <f>+H77+H89+H101</f>
        <v>0</v>
      </c>
      <c r="I103" s="160">
        <f>+I77+I89+I101</f>
        <v>0</v>
      </c>
      <c r="J103" s="160">
        <f>+J77+J89+J101</f>
        <v>1047434.1970855</v>
      </c>
    </row>
    <row r="104" spans="2:11" s="53" customFormat="1" ht="12.75" customHeight="1">
      <c r="B104" s="54"/>
      <c r="D104" s="55"/>
      <c r="E104" s="380"/>
      <c r="F104" s="382"/>
      <c r="G104" s="154"/>
      <c r="H104" s="154"/>
      <c r="I104" s="155"/>
      <c r="J104" s="155"/>
      <c r="K104" s="54"/>
    </row>
    <row r="105" spans="2:11" s="53" customFormat="1" ht="12.75" customHeight="1">
      <c r="B105" s="54"/>
      <c r="D105" s="55"/>
      <c r="E105" s="380"/>
      <c r="F105" s="382"/>
      <c r="G105" s="154"/>
      <c r="H105" s="154"/>
      <c r="I105" s="155"/>
      <c r="J105" s="155"/>
      <c r="K105" s="54"/>
    </row>
    <row r="106" spans="2:11" s="53" customFormat="1" ht="12.75" customHeight="1">
      <c r="B106" s="54"/>
      <c r="D106" s="55"/>
      <c r="E106" s="380"/>
      <c r="F106" s="382"/>
      <c r="G106" s="154"/>
      <c r="H106" s="154"/>
      <c r="I106" s="155"/>
      <c r="J106" s="155"/>
      <c r="K106" s="54"/>
    </row>
    <row r="107" spans="2:11" s="53" customFormat="1" ht="12.75" customHeight="1">
      <c r="B107" s="54"/>
      <c r="D107" s="55"/>
      <c r="E107" s="380"/>
      <c r="F107" s="382"/>
      <c r="G107" s="154"/>
      <c r="H107" s="154"/>
      <c r="I107" s="155"/>
      <c r="J107" s="155"/>
      <c r="K107" s="54"/>
    </row>
    <row r="108" spans="2:11" s="53" customFormat="1" ht="12.75" customHeight="1">
      <c r="B108" s="54"/>
      <c r="D108" s="55"/>
      <c r="E108" s="380"/>
      <c r="F108" s="382"/>
      <c r="G108" s="154"/>
      <c r="H108" s="154"/>
      <c r="I108" s="155"/>
      <c r="J108" s="155"/>
      <c r="K108" s="54"/>
    </row>
    <row r="109" spans="2:11" s="53" customFormat="1" ht="12.75" customHeight="1">
      <c r="B109" s="54"/>
      <c r="D109" s="55"/>
      <c r="E109" s="380"/>
      <c r="F109" s="382"/>
      <c r="G109" s="154"/>
      <c r="H109" s="154"/>
      <c r="I109" s="155"/>
      <c r="J109" s="155"/>
      <c r="K109" s="54"/>
    </row>
    <row r="110" spans="2:11" s="53" customFormat="1" ht="12.75" customHeight="1">
      <c r="B110" s="54"/>
      <c r="D110" s="55"/>
      <c r="E110" s="380"/>
      <c r="F110" s="382"/>
      <c r="G110" s="154"/>
      <c r="H110" s="154"/>
      <c r="I110" s="155"/>
      <c r="J110" s="155"/>
      <c r="K110" s="54"/>
    </row>
    <row r="111" spans="2:11" s="53" customFormat="1" ht="12.75" customHeight="1">
      <c r="B111" s="54"/>
      <c r="D111" s="55"/>
      <c r="E111" s="380"/>
      <c r="F111" s="382"/>
      <c r="G111" s="154"/>
      <c r="H111" s="154"/>
      <c r="I111" s="155"/>
      <c r="J111" s="155"/>
      <c r="K111" s="54"/>
    </row>
    <row r="112" spans="2:11" s="53" customFormat="1" ht="12.75" customHeight="1">
      <c r="B112" s="54"/>
      <c r="D112" s="55"/>
      <c r="E112" s="380"/>
      <c r="F112" s="382"/>
      <c r="G112" s="154"/>
      <c r="H112" s="154"/>
      <c r="I112" s="155"/>
      <c r="J112" s="155"/>
      <c r="K112" s="54"/>
    </row>
    <row r="113" spans="2:11" s="53" customFormat="1" ht="12.75" customHeight="1">
      <c r="B113" s="54"/>
      <c r="D113" s="55"/>
      <c r="E113" s="380"/>
      <c r="F113" s="382"/>
      <c r="G113" s="154"/>
      <c r="H113" s="154"/>
      <c r="I113" s="155"/>
      <c r="J113" s="155"/>
      <c r="K113" s="54"/>
    </row>
    <row r="114" spans="2:11" s="53" customFormat="1" ht="12.75" customHeight="1">
      <c r="B114" s="54"/>
      <c r="D114" s="55"/>
      <c r="E114" s="380"/>
      <c r="F114" s="382"/>
      <c r="G114" s="154"/>
      <c r="H114" s="154"/>
      <c r="I114" s="155"/>
      <c r="J114" s="155"/>
      <c r="K114" s="54"/>
    </row>
    <row r="115" spans="2:11" s="53" customFormat="1" ht="12.75" customHeight="1">
      <c r="B115" s="54"/>
      <c r="D115" s="55"/>
      <c r="E115" s="380"/>
      <c r="F115" s="382"/>
      <c r="G115" s="154"/>
      <c r="H115" s="154"/>
      <c r="I115" s="155"/>
      <c r="J115" s="155"/>
      <c r="K115" s="54"/>
    </row>
    <row r="116" spans="2:11" s="53" customFormat="1" ht="12.75" customHeight="1">
      <c r="B116" s="54"/>
      <c r="D116" s="55"/>
      <c r="E116" s="380"/>
      <c r="F116" s="382"/>
      <c r="G116" s="154"/>
      <c r="H116" s="154"/>
      <c r="I116" s="155"/>
      <c r="J116" s="155"/>
      <c r="K116" s="54"/>
    </row>
    <row r="117" spans="2:11" s="53" customFormat="1" ht="12.75" customHeight="1">
      <c r="B117" s="54"/>
      <c r="D117" s="55"/>
      <c r="E117" s="380"/>
      <c r="F117" s="382"/>
      <c r="G117" s="154"/>
      <c r="H117" s="154"/>
      <c r="I117" s="155"/>
      <c r="J117" s="155"/>
      <c r="K117" s="54"/>
    </row>
    <row r="118" spans="2:11" s="53" customFormat="1" ht="12.75" customHeight="1">
      <c r="B118" s="54"/>
      <c r="D118" s="55"/>
      <c r="E118" s="380"/>
      <c r="F118" s="382"/>
      <c r="G118" s="154"/>
      <c r="H118" s="154"/>
      <c r="I118" s="155"/>
      <c r="J118" s="155"/>
      <c r="K118" s="54"/>
    </row>
    <row r="119" spans="2:11" s="53" customFormat="1" ht="12.75" customHeight="1">
      <c r="B119" s="54"/>
      <c r="D119" s="55"/>
      <c r="E119" s="380"/>
      <c r="F119" s="382"/>
      <c r="G119" s="154"/>
      <c r="H119" s="154"/>
      <c r="I119" s="155"/>
      <c r="J119" s="155"/>
      <c r="K119" s="54"/>
    </row>
    <row r="120" spans="2:11" s="53" customFormat="1" ht="12.75" customHeight="1">
      <c r="B120" s="54"/>
      <c r="D120" s="55"/>
      <c r="E120" s="380"/>
      <c r="F120" s="382"/>
      <c r="G120" s="154"/>
      <c r="H120" s="154"/>
      <c r="I120" s="155"/>
      <c r="J120" s="155"/>
      <c r="K120" s="54"/>
    </row>
    <row r="121" spans="2:11" s="53" customFormat="1" ht="12.75" customHeight="1">
      <c r="B121" s="54"/>
      <c r="D121" s="55"/>
      <c r="E121" s="380"/>
      <c r="F121" s="382"/>
      <c r="G121" s="154"/>
      <c r="H121" s="154"/>
      <c r="I121" s="155"/>
      <c r="J121" s="155"/>
      <c r="K121" s="54"/>
    </row>
    <row r="122" spans="2:11" s="53" customFormat="1" ht="12.75" customHeight="1">
      <c r="B122" s="54"/>
      <c r="D122" s="55"/>
      <c r="E122" s="380"/>
      <c r="F122" s="382"/>
      <c r="G122" s="154"/>
      <c r="H122" s="154"/>
      <c r="I122" s="155"/>
      <c r="J122" s="155"/>
      <c r="K122" s="54"/>
    </row>
    <row r="123" spans="2:11" s="53" customFormat="1" ht="12.75" customHeight="1">
      <c r="B123" s="54"/>
      <c r="D123" s="55"/>
      <c r="E123" s="380"/>
      <c r="F123" s="382"/>
      <c r="G123" s="154"/>
      <c r="H123" s="154"/>
      <c r="I123" s="155"/>
      <c r="J123" s="155"/>
      <c r="K123" s="54"/>
    </row>
    <row r="124" spans="2:11" s="53" customFormat="1" ht="12.75" customHeight="1">
      <c r="B124" s="54"/>
      <c r="D124" s="55"/>
      <c r="E124" s="380"/>
      <c r="F124" s="382"/>
      <c r="G124" s="154"/>
      <c r="H124" s="154"/>
      <c r="I124" s="155"/>
      <c r="J124" s="155"/>
      <c r="K124" s="54"/>
    </row>
    <row r="125" spans="2:11" s="53" customFormat="1" ht="12.75" customHeight="1">
      <c r="B125" s="54"/>
      <c r="D125" s="55"/>
      <c r="E125" s="380"/>
      <c r="F125" s="382"/>
      <c r="G125" s="154"/>
      <c r="H125" s="154"/>
      <c r="I125" s="155"/>
      <c r="J125" s="155"/>
      <c r="K125" s="54"/>
    </row>
    <row r="126" spans="2:11" s="53" customFormat="1" ht="12.75" customHeight="1">
      <c r="B126" s="54"/>
      <c r="D126" s="55"/>
      <c r="E126" s="380"/>
      <c r="F126" s="382"/>
      <c r="G126" s="154"/>
      <c r="H126" s="154"/>
      <c r="I126" s="155"/>
      <c r="J126" s="155"/>
      <c r="K126" s="54"/>
    </row>
    <row r="127" spans="2:11" s="53" customFormat="1" ht="12.75" customHeight="1">
      <c r="B127" s="54"/>
      <c r="D127" s="55"/>
      <c r="E127" s="380"/>
      <c r="F127" s="382"/>
      <c r="G127" s="154"/>
      <c r="H127" s="154"/>
      <c r="I127" s="155"/>
      <c r="J127" s="155"/>
      <c r="K127" s="54"/>
    </row>
  </sheetData>
  <sheetProtection password="CA1F" sheet="1" objects="1" scenarios="1" selectLockedCells="1" selectUnlockedCells="1"/>
  <mergeCells count="17">
    <mergeCell ref="A103:E103"/>
    <mergeCell ref="A9:D9"/>
    <mergeCell ref="A77:E77"/>
    <mergeCell ref="A89:E89"/>
    <mergeCell ref="A101:E101"/>
    <mergeCell ref="A7:B7"/>
    <mergeCell ref="E7:F7"/>
    <mergeCell ref="I7:J7"/>
    <mergeCell ref="A8:B8"/>
    <mergeCell ref="A4:J4"/>
    <mergeCell ref="A5:J5"/>
    <mergeCell ref="E6:F6"/>
    <mergeCell ref="I6:J6"/>
    <mergeCell ref="A1:C1"/>
    <mergeCell ref="A2:C2"/>
    <mergeCell ref="A3:C3"/>
    <mergeCell ref="E3:F3"/>
  </mergeCells>
  <printOptions/>
  <pageMargins left="0.1968503937007874" right="0.1968503937007874" top="0.3937007874015748" bottom="0.3937007874015748" header="0" footer="0"/>
  <pageSetup horizontalDpi="600" verticalDpi="600" orientation="landscape" paperSize="5" scale="70" r:id="rId1"/>
  <headerFooter alignWithMargins="0">
    <oddFooter>&amp;CPágina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83"/>
  <sheetViews>
    <sheetView workbookViewId="0" topLeftCell="F148">
      <selection activeCell="D150" sqref="D150:E170"/>
    </sheetView>
  </sheetViews>
  <sheetFormatPr defaultColWidth="11.421875" defaultRowHeight="12.75"/>
  <cols>
    <col min="1" max="1" width="13.7109375" style="282" customWidth="1"/>
    <col min="2" max="2" width="14.57421875" style="282" customWidth="1"/>
    <col min="3" max="3" width="49.421875" style="386" customWidth="1"/>
    <col min="4" max="4" width="17.421875" style="389" customWidth="1"/>
    <col min="5" max="5" width="18.140625" style="389" customWidth="1"/>
    <col min="6" max="6" width="28.7109375" style="389" customWidth="1"/>
    <col min="7" max="7" width="29.57421875" style="389" customWidth="1"/>
    <col min="8" max="8" width="26.57421875" style="389" customWidth="1"/>
    <col min="9" max="9" width="26.28125" style="389" customWidth="1"/>
    <col min="10" max="10" width="27.57421875" style="282" customWidth="1"/>
    <col min="11" max="11" width="2.7109375" style="282" customWidth="1"/>
    <col min="12" max="12" width="15.421875" style="282" bestFit="1" customWidth="1"/>
    <col min="13" max="16384" width="11.421875" style="282" customWidth="1"/>
  </cols>
  <sheetData>
    <row r="1" spans="1:11" s="278" customFormat="1" ht="12.75" customHeight="1">
      <c r="A1" s="1284" t="s">
        <v>980</v>
      </c>
      <c r="B1" s="1284"/>
      <c r="C1" s="1301"/>
      <c r="D1" s="356"/>
      <c r="E1" s="375"/>
      <c r="F1" s="376"/>
      <c r="G1" s="345"/>
      <c r="H1" s="345"/>
      <c r="I1" s="352"/>
      <c r="J1" s="352"/>
      <c r="K1" s="279"/>
    </row>
    <row r="2" spans="1:11" s="278" customFormat="1" ht="12.75" customHeight="1">
      <c r="A2" s="1284" t="s">
        <v>981</v>
      </c>
      <c r="B2" s="1284"/>
      <c r="C2" s="1284"/>
      <c r="D2" s="356"/>
      <c r="E2" s="375"/>
      <c r="F2" s="376"/>
      <c r="G2" s="345"/>
      <c r="H2" s="345"/>
      <c r="I2" s="352"/>
      <c r="J2" s="352"/>
      <c r="K2" s="279"/>
    </row>
    <row r="3" spans="1:11" s="280" customFormat="1" ht="12.75" customHeight="1">
      <c r="A3" s="1286" t="s">
        <v>982</v>
      </c>
      <c r="B3" s="1286"/>
      <c r="C3" s="1286"/>
      <c r="D3" s="357"/>
      <c r="E3" s="1225"/>
      <c r="F3" s="1225"/>
      <c r="G3" s="345"/>
      <c r="H3" s="345"/>
      <c r="I3" s="352"/>
      <c r="J3" s="352"/>
      <c r="K3" s="281"/>
    </row>
    <row r="4" spans="1:11" s="280" customFormat="1" ht="27">
      <c r="A4" s="1302" t="s">
        <v>133</v>
      </c>
      <c r="B4" s="1303"/>
      <c r="C4" s="1303"/>
      <c r="D4" s="1303"/>
      <c r="E4" s="1303"/>
      <c r="F4" s="1303"/>
      <c r="G4" s="1303"/>
      <c r="H4" s="1303"/>
      <c r="I4" s="1303"/>
      <c r="J4" s="1304"/>
      <c r="K4" s="281"/>
    </row>
    <row r="5" spans="1:11" s="280" customFormat="1" ht="26.25" customHeight="1">
      <c r="A5" s="1305" t="s">
        <v>971</v>
      </c>
      <c r="B5" s="1305"/>
      <c r="C5" s="1306"/>
      <c r="D5" s="1306"/>
      <c r="E5" s="1306"/>
      <c r="F5" s="1306"/>
      <c r="G5" s="1306"/>
      <c r="H5" s="1306"/>
      <c r="I5" s="1306"/>
      <c r="J5" s="1306"/>
      <c r="K5" s="281"/>
    </row>
    <row r="6" spans="1:11" ht="12.75" customHeight="1">
      <c r="A6" s="11" t="s">
        <v>933</v>
      </c>
      <c r="B6" s="11"/>
      <c r="C6" s="11"/>
      <c r="D6" s="19"/>
      <c r="E6" s="1293"/>
      <c r="F6" s="1293"/>
      <c r="G6" s="345"/>
      <c r="H6" s="345"/>
      <c r="I6" s="1294" t="s">
        <v>134</v>
      </c>
      <c r="J6" s="1294"/>
      <c r="K6" s="283"/>
    </row>
    <row r="7" spans="1:11" s="284" customFormat="1" ht="13.5" customHeight="1">
      <c r="A7" s="1266" t="s">
        <v>934</v>
      </c>
      <c r="B7" s="1266"/>
      <c r="C7" s="1266"/>
      <c r="D7" s="19"/>
      <c r="E7" s="1295"/>
      <c r="F7" s="1295"/>
      <c r="G7" s="345"/>
      <c r="H7" s="345"/>
      <c r="I7" s="1296" t="s">
        <v>619</v>
      </c>
      <c r="J7" s="1296"/>
      <c r="K7" s="285"/>
    </row>
    <row r="8" spans="1:11" ht="14.25">
      <c r="A8" s="1290" t="s">
        <v>102</v>
      </c>
      <c r="B8" s="1290"/>
      <c r="C8" s="1290"/>
      <c r="D8" s="19"/>
      <c r="E8" s="375"/>
      <c r="F8" s="376"/>
      <c r="G8" s="345"/>
      <c r="H8" s="345"/>
      <c r="I8" s="352"/>
      <c r="J8" s="352"/>
      <c r="K8" s="283"/>
    </row>
    <row r="9" spans="1:11" ht="15" thickBot="1">
      <c r="A9" s="1266" t="s">
        <v>103</v>
      </c>
      <c r="B9" s="1266"/>
      <c r="C9" s="1266"/>
      <c r="D9" s="1266"/>
      <c r="E9" s="375"/>
      <c r="F9" s="376"/>
      <c r="G9" s="345"/>
      <c r="H9" s="345"/>
      <c r="I9" s="352"/>
      <c r="J9" s="352"/>
      <c r="K9" s="283"/>
    </row>
    <row r="10" spans="1:11" ht="39" customHeight="1" thickBot="1">
      <c r="A10" s="164" t="s">
        <v>145</v>
      </c>
      <c r="B10" s="166" t="s">
        <v>146</v>
      </c>
      <c r="C10" s="166" t="s">
        <v>146</v>
      </c>
      <c r="D10" s="161" t="s">
        <v>138</v>
      </c>
      <c r="E10" s="162" t="s">
        <v>139</v>
      </c>
      <c r="F10" s="161" t="s">
        <v>140</v>
      </c>
      <c r="G10" s="163" t="s">
        <v>141</v>
      </c>
      <c r="H10" s="163" t="s">
        <v>142</v>
      </c>
      <c r="I10" s="163" t="s">
        <v>143</v>
      </c>
      <c r="J10" s="163" t="s">
        <v>144</v>
      </c>
      <c r="K10" s="283"/>
    </row>
    <row r="11" spans="1:10" ht="30" customHeight="1" thickBot="1">
      <c r="A11" s="762" t="s">
        <v>90</v>
      </c>
      <c r="B11" s="736"/>
      <c r="C11" s="735"/>
      <c r="D11" s="732"/>
      <c r="E11" s="733"/>
      <c r="F11" s="733"/>
      <c r="G11" s="733"/>
      <c r="H11" s="733"/>
      <c r="I11" s="734"/>
      <c r="J11" s="734"/>
    </row>
    <row r="12" spans="1:12" ht="12.75">
      <c r="A12" s="742">
        <v>222</v>
      </c>
      <c r="B12" s="743" t="s">
        <v>640</v>
      </c>
      <c r="C12" s="744" t="s">
        <v>639</v>
      </c>
      <c r="D12" s="765">
        <v>10</v>
      </c>
      <c r="E12" s="768">
        <v>90</v>
      </c>
      <c r="F12" s="746">
        <v>900</v>
      </c>
      <c r="G12" s="746">
        <v>900</v>
      </c>
      <c r="H12" s="768"/>
      <c r="I12" s="768"/>
      <c r="J12" s="746">
        <f aca="true" t="shared" si="0" ref="J12:J63">+D12*E12</f>
        <v>900</v>
      </c>
      <c r="L12" s="289"/>
    </row>
    <row r="13" spans="1:12" ht="12.75">
      <c r="A13" s="435">
        <v>222</v>
      </c>
      <c r="B13" s="747" t="s">
        <v>937</v>
      </c>
      <c r="C13" s="428" t="s">
        <v>641</v>
      </c>
      <c r="D13" s="443">
        <v>6</v>
      </c>
      <c r="E13" s="455">
        <v>90</v>
      </c>
      <c r="F13" s="749">
        <v>540</v>
      </c>
      <c r="G13" s="749">
        <v>540</v>
      </c>
      <c r="H13" s="455"/>
      <c r="I13" s="455"/>
      <c r="J13" s="749">
        <f t="shared" si="0"/>
        <v>540</v>
      </c>
      <c r="K13" s="283"/>
      <c r="L13" s="289"/>
    </row>
    <row r="14" spans="1:12" ht="12.75">
      <c r="A14" s="435">
        <v>222</v>
      </c>
      <c r="B14" s="747" t="s">
        <v>937</v>
      </c>
      <c r="C14" s="428" t="s">
        <v>642</v>
      </c>
      <c r="D14" s="443">
        <v>6</v>
      </c>
      <c r="E14" s="455">
        <v>90</v>
      </c>
      <c r="F14" s="749">
        <v>540</v>
      </c>
      <c r="G14" s="749">
        <v>540</v>
      </c>
      <c r="H14" s="455"/>
      <c r="I14" s="455"/>
      <c r="J14" s="749">
        <f t="shared" si="0"/>
        <v>540</v>
      </c>
      <c r="K14" s="283"/>
      <c r="L14" s="289"/>
    </row>
    <row r="15" spans="1:12" ht="12.75">
      <c r="A15" s="435">
        <v>222</v>
      </c>
      <c r="B15" s="747" t="s">
        <v>644</v>
      </c>
      <c r="C15" s="431" t="s">
        <v>643</v>
      </c>
      <c r="D15" s="443">
        <v>20</v>
      </c>
      <c r="E15" s="455">
        <v>350</v>
      </c>
      <c r="F15" s="749">
        <v>7000</v>
      </c>
      <c r="G15" s="749">
        <v>7000</v>
      </c>
      <c r="H15" s="455"/>
      <c r="I15" s="455"/>
      <c r="J15" s="749">
        <f t="shared" si="0"/>
        <v>7000</v>
      </c>
      <c r="K15" s="283"/>
      <c r="L15" s="289"/>
    </row>
    <row r="16" spans="1:12" ht="12.75">
      <c r="A16" s="435">
        <v>222</v>
      </c>
      <c r="B16" s="747" t="s">
        <v>644</v>
      </c>
      <c r="C16" s="431" t="s">
        <v>645</v>
      </c>
      <c r="D16" s="443">
        <v>18</v>
      </c>
      <c r="E16" s="455">
        <v>500</v>
      </c>
      <c r="F16" s="749">
        <v>9000</v>
      </c>
      <c r="G16" s="749">
        <v>9000</v>
      </c>
      <c r="H16" s="455"/>
      <c r="I16" s="455"/>
      <c r="J16" s="749">
        <f t="shared" si="0"/>
        <v>9000</v>
      </c>
      <c r="K16" s="283"/>
      <c r="L16" s="289"/>
    </row>
    <row r="17" spans="1:12" ht="12.75">
      <c r="A17" s="763" t="s">
        <v>227</v>
      </c>
      <c r="B17" s="750"/>
      <c r="C17" s="751"/>
      <c r="D17" s="766"/>
      <c r="E17" s="769"/>
      <c r="F17" s="753">
        <v>17980</v>
      </c>
      <c r="G17" s="753"/>
      <c r="H17" s="769"/>
      <c r="I17" s="769"/>
      <c r="J17" s="753">
        <f>SUM(J12:J16)</f>
        <v>17980</v>
      </c>
      <c r="K17" s="283"/>
      <c r="L17" s="289"/>
    </row>
    <row r="18" spans="1:12" ht="12.75">
      <c r="A18" s="435">
        <v>223</v>
      </c>
      <c r="B18" s="747" t="s">
        <v>937</v>
      </c>
      <c r="C18" s="428" t="s">
        <v>646</v>
      </c>
      <c r="D18" s="443">
        <v>10</v>
      </c>
      <c r="E18" s="455">
        <v>2.5</v>
      </c>
      <c r="F18" s="749">
        <v>25</v>
      </c>
      <c r="G18" s="749">
        <v>25</v>
      </c>
      <c r="H18" s="455"/>
      <c r="I18" s="455"/>
      <c r="J18" s="749">
        <f t="shared" si="0"/>
        <v>25</v>
      </c>
      <c r="K18" s="283"/>
      <c r="L18" s="289"/>
    </row>
    <row r="19" spans="1:12" ht="12.75">
      <c r="A19" s="435">
        <v>223</v>
      </c>
      <c r="B19" s="747" t="s">
        <v>937</v>
      </c>
      <c r="C19" s="428" t="s">
        <v>334</v>
      </c>
      <c r="D19" s="443">
        <v>10</v>
      </c>
      <c r="E19" s="455">
        <v>20</v>
      </c>
      <c r="F19" s="749">
        <v>200</v>
      </c>
      <c r="G19" s="749">
        <v>200</v>
      </c>
      <c r="H19" s="455"/>
      <c r="I19" s="455"/>
      <c r="J19" s="749">
        <f t="shared" si="0"/>
        <v>200</v>
      </c>
      <c r="K19" s="283"/>
      <c r="L19" s="289"/>
    </row>
    <row r="20" spans="1:12" ht="12.75">
      <c r="A20" s="763" t="s">
        <v>337</v>
      </c>
      <c r="B20" s="750"/>
      <c r="C20" s="751"/>
      <c r="D20" s="766"/>
      <c r="E20" s="769"/>
      <c r="F20" s="753">
        <v>225</v>
      </c>
      <c r="G20" s="753"/>
      <c r="H20" s="769"/>
      <c r="I20" s="769"/>
      <c r="J20" s="753">
        <f>SUM(J18:J19)</f>
        <v>225</v>
      </c>
      <c r="K20" s="283"/>
      <c r="L20" s="289"/>
    </row>
    <row r="21" spans="1:12" ht="12.75">
      <c r="A21" s="763">
        <v>231</v>
      </c>
      <c r="B21" s="747" t="s">
        <v>953</v>
      </c>
      <c r="C21" s="751" t="s">
        <v>647</v>
      </c>
      <c r="D21" s="443">
        <v>20</v>
      </c>
      <c r="E21" s="455">
        <v>16</v>
      </c>
      <c r="F21" s="749">
        <v>320</v>
      </c>
      <c r="G21" s="749">
        <v>320</v>
      </c>
      <c r="H21" s="455"/>
      <c r="I21" s="455"/>
      <c r="J21" s="749">
        <f t="shared" si="0"/>
        <v>320</v>
      </c>
      <c r="K21" s="283"/>
      <c r="L21" s="289"/>
    </row>
    <row r="22" spans="1:12" ht="12.75">
      <c r="A22" s="763">
        <v>231</v>
      </c>
      <c r="B22" s="747" t="s">
        <v>953</v>
      </c>
      <c r="C22" s="751" t="s">
        <v>648</v>
      </c>
      <c r="D22" s="443">
        <v>20</v>
      </c>
      <c r="E22" s="455">
        <v>18</v>
      </c>
      <c r="F22" s="749">
        <v>360</v>
      </c>
      <c r="G22" s="749">
        <v>360</v>
      </c>
      <c r="H22" s="455"/>
      <c r="I22" s="455"/>
      <c r="J22" s="749">
        <f t="shared" si="0"/>
        <v>360</v>
      </c>
      <c r="K22" s="283"/>
      <c r="L22" s="289"/>
    </row>
    <row r="23" spans="1:12" ht="12.75">
      <c r="A23" s="763" t="s">
        <v>956</v>
      </c>
      <c r="B23" s="750"/>
      <c r="C23" s="751"/>
      <c r="D23" s="766"/>
      <c r="E23" s="769"/>
      <c r="F23" s="753">
        <v>680</v>
      </c>
      <c r="G23" s="753"/>
      <c r="H23" s="769"/>
      <c r="I23" s="769"/>
      <c r="J23" s="753">
        <f>SUM(J21:J22)</f>
        <v>680</v>
      </c>
      <c r="K23" s="283"/>
      <c r="L23" s="289"/>
    </row>
    <row r="24" spans="1:12" ht="12.75">
      <c r="A24" s="435">
        <v>232</v>
      </c>
      <c r="B24" s="747" t="s">
        <v>953</v>
      </c>
      <c r="C24" s="428" t="s">
        <v>661</v>
      </c>
      <c r="D24" s="443">
        <v>2</v>
      </c>
      <c r="E24" s="455">
        <v>55</v>
      </c>
      <c r="F24" s="749">
        <v>110</v>
      </c>
      <c r="G24" s="749">
        <v>110</v>
      </c>
      <c r="H24" s="455"/>
      <c r="I24" s="455"/>
      <c r="J24" s="749">
        <f t="shared" si="0"/>
        <v>110</v>
      </c>
      <c r="K24" s="283"/>
      <c r="L24" s="289"/>
    </row>
    <row r="25" spans="1:12" ht="12.75">
      <c r="A25" s="763" t="s">
        <v>250</v>
      </c>
      <c r="B25" s="750"/>
      <c r="C25" s="751"/>
      <c r="D25" s="766"/>
      <c r="E25" s="769"/>
      <c r="F25" s="753">
        <v>110</v>
      </c>
      <c r="G25" s="753"/>
      <c r="H25" s="769"/>
      <c r="I25" s="769"/>
      <c r="J25" s="753">
        <f>SUM(J24)</f>
        <v>110</v>
      </c>
      <c r="K25" s="283"/>
      <c r="L25" s="289"/>
    </row>
    <row r="26" spans="1:12" ht="12.75">
      <c r="A26" s="435">
        <v>233</v>
      </c>
      <c r="B26" s="747" t="s">
        <v>937</v>
      </c>
      <c r="C26" s="428" t="s">
        <v>662</v>
      </c>
      <c r="D26" s="443">
        <v>7500</v>
      </c>
      <c r="E26" s="455">
        <v>0.25</v>
      </c>
      <c r="F26" s="749">
        <v>1875</v>
      </c>
      <c r="G26" s="749">
        <v>1875</v>
      </c>
      <c r="H26" s="455"/>
      <c r="I26" s="455"/>
      <c r="J26" s="749">
        <f t="shared" si="0"/>
        <v>1875</v>
      </c>
      <c r="K26" s="283"/>
      <c r="L26" s="289"/>
    </row>
    <row r="27" spans="1:12" ht="12.75">
      <c r="A27" s="763" t="s">
        <v>257</v>
      </c>
      <c r="B27" s="750"/>
      <c r="C27" s="751"/>
      <c r="D27" s="766"/>
      <c r="E27" s="769"/>
      <c r="F27" s="753">
        <v>1875</v>
      </c>
      <c r="G27" s="753"/>
      <c r="H27" s="769"/>
      <c r="I27" s="769"/>
      <c r="J27" s="753">
        <f>SUM(J26)</f>
        <v>1875</v>
      </c>
      <c r="K27" s="283"/>
      <c r="L27" s="289"/>
    </row>
    <row r="28" spans="1:12" ht="13.5" customHeight="1">
      <c r="A28" s="763">
        <v>234</v>
      </c>
      <c r="B28" s="747" t="s">
        <v>664</v>
      </c>
      <c r="C28" s="751" t="s">
        <v>663</v>
      </c>
      <c r="D28" s="443">
        <v>46</v>
      </c>
      <c r="E28" s="455">
        <v>2.2</v>
      </c>
      <c r="F28" s="749">
        <v>101.2</v>
      </c>
      <c r="G28" s="749">
        <v>101.2</v>
      </c>
      <c r="H28" s="455"/>
      <c r="I28" s="455"/>
      <c r="J28" s="749">
        <f t="shared" si="0"/>
        <v>101.2</v>
      </c>
      <c r="K28" s="283"/>
      <c r="L28" s="289"/>
    </row>
    <row r="29" spans="1:12" ht="13.5" customHeight="1">
      <c r="A29" s="763">
        <v>234</v>
      </c>
      <c r="B29" s="747" t="s">
        <v>960</v>
      </c>
      <c r="C29" s="751" t="s">
        <v>665</v>
      </c>
      <c r="D29" s="443">
        <v>16</v>
      </c>
      <c r="E29" s="455">
        <v>60</v>
      </c>
      <c r="F29" s="749">
        <v>960</v>
      </c>
      <c r="G29" s="749">
        <v>960</v>
      </c>
      <c r="H29" s="455"/>
      <c r="I29" s="455"/>
      <c r="J29" s="749">
        <f t="shared" si="0"/>
        <v>960</v>
      </c>
      <c r="K29" s="283"/>
      <c r="L29" s="289"/>
    </row>
    <row r="30" spans="1:12" ht="13.5" customHeight="1">
      <c r="A30" s="763">
        <v>234</v>
      </c>
      <c r="B30" s="747" t="s">
        <v>666</v>
      </c>
      <c r="C30" s="751" t="s">
        <v>572</v>
      </c>
      <c r="D30" s="443">
        <v>192</v>
      </c>
      <c r="E30" s="455">
        <v>2.5</v>
      </c>
      <c r="F30" s="749">
        <v>480</v>
      </c>
      <c r="G30" s="749">
        <v>480</v>
      </c>
      <c r="H30" s="455"/>
      <c r="I30" s="455"/>
      <c r="J30" s="749">
        <f t="shared" si="0"/>
        <v>480</v>
      </c>
      <c r="K30" s="283"/>
      <c r="L30" s="289"/>
    </row>
    <row r="31" spans="1:12" ht="13.5" customHeight="1">
      <c r="A31" s="763">
        <v>234</v>
      </c>
      <c r="B31" s="747" t="s">
        <v>666</v>
      </c>
      <c r="C31" s="751" t="s">
        <v>667</v>
      </c>
      <c r="D31" s="443">
        <v>88</v>
      </c>
      <c r="E31" s="455">
        <v>9</v>
      </c>
      <c r="F31" s="749">
        <v>792</v>
      </c>
      <c r="G31" s="749">
        <v>792</v>
      </c>
      <c r="H31" s="455"/>
      <c r="I31" s="455"/>
      <c r="J31" s="749">
        <f t="shared" si="0"/>
        <v>792</v>
      </c>
      <c r="K31" s="283"/>
      <c r="L31" s="289"/>
    </row>
    <row r="32" spans="1:12" ht="13.5" customHeight="1">
      <c r="A32" s="763">
        <v>234</v>
      </c>
      <c r="B32" s="747" t="s">
        <v>960</v>
      </c>
      <c r="C32" s="751" t="s">
        <v>668</v>
      </c>
      <c r="D32" s="443">
        <v>20</v>
      </c>
      <c r="E32" s="455">
        <v>48</v>
      </c>
      <c r="F32" s="749">
        <v>960</v>
      </c>
      <c r="G32" s="749">
        <v>960</v>
      </c>
      <c r="H32" s="455"/>
      <c r="I32" s="455"/>
      <c r="J32" s="749">
        <f t="shared" si="0"/>
        <v>960</v>
      </c>
      <c r="K32" s="283"/>
      <c r="L32" s="289"/>
    </row>
    <row r="33" spans="1:12" ht="13.5" customHeight="1">
      <c r="A33" s="763">
        <v>234</v>
      </c>
      <c r="B33" s="747" t="s">
        <v>960</v>
      </c>
      <c r="C33" s="751" t="s">
        <v>669</v>
      </c>
      <c r="D33" s="443">
        <v>20</v>
      </c>
      <c r="E33" s="455">
        <v>25</v>
      </c>
      <c r="F33" s="749">
        <v>500</v>
      </c>
      <c r="G33" s="749">
        <v>500</v>
      </c>
      <c r="H33" s="455"/>
      <c r="I33" s="455"/>
      <c r="J33" s="749">
        <f t="shared" si="0"/>
        <v>500</v>
      </c>
      <c r="K33" s="283"/>
      <c r="L33" s="289"/>
    </row>
    <row r="34" spans="1:12" ht="13.5" customHeight="1">
      <c r="A34" s="763">
        <v>234</v>
      </c>
      <c r="B34" s="747" t="s">
        <v>960</v>
      </c>
      <c r="C34" s="751" t="s">
        <v>670</v>
      </c>
      <c r="D34" s="443">
        <v>28</v>
      </c>
      <c r="E34" s="455">
        <v>20</v>
      </c>
      <c r="F34" s="749">
        <v>560</v>
      </c>
      <c r="G34" s="749">
        <v>560</v>
      </c>
      <c r="H34" s="455"/>
      <c r="I34" s="455"/>
      <c r="J34" s="749">
        <f t="shared" si="0"/>
        <v>560</v>
      </c>
      <c r="K34" s="283"/>
      <c r="L34" s="289"/>
    </row>
    <row r="35" spans="1:12" ht="13.5" customHeight="1">
      <c r="A35" s="763">
        <v>234</v>
      </c>
      <c r="B35" s="747" t="s">
        <v>960</v>
      </c>
      <c r="C35" s="751" t="s">
        <v>671</v>
      </c>
      <c r="D35" s="443">
        <v>20</v>
      </c>
      <c r="E35" s="455">
        <v>30</v>
      </c>
      <c r="F35" s="749">
        <v>600</v>
      </c>
      <c r="G35" s="749">
        <v>600</v>
      </c>
      <c r="H35" s="455"/>
      <c r="I35" s="455"/>
      <c r="J35" s="749">
        <f t="shared" si="0"/>
        <v>600</v>
      </c>
      <c r="K35" s="283"/>
      <c r="L35" s="289"/>
    </row>
    <row r="36" spans="1:12" ht="12.75">
      <c r="A36" s="763" t="s">
        <v>346</v>
      </c>
      <c r="B36" s="750"/>
      <c r="C36" s="751"/>
      <c r="D36" s="766"/>
      <c r="E36" s="769"/>
      <c r="F36" s="753">
        <v>4953.2</v>
      </c>
      <c r="G36" s="753"/>
      <c r="H36" s="769"/>
      <c r="I36" s="769"/>
      <c r="J36" s="753">
        <f>SUM(J28:J35)</f>
        <v>4953.2</v>
      </c>
      <c r="K36" s="283"/>
      <c r="L36" s="289"/>
    </row>
    <row r="37" spans="1:12" ht="12.75">
      <c r="A37" s="435">
        <v>244</v>
      </c>
      <c r="B37" s="747" t="s">
        <v>673</v>
      </c>
      <c r="C37" s="431" t="s">
        <v>672</v>
      </c>
      <c r="D37" s="443">
        <v>3</v>
      </c>
      <c r="E37" s="770">
        <v>2400</v>
      </c>
      <c r="F37" s="749">
        <v>7200</v>
      </c>
      <c r="G37" s="749">
        <v>7200</v>
      </c>
      <c r="H37" s="455"/>
      <c r="I37" s="455"/>
      <c r="J37" s="749">
        <f t="shared" si="0"/>
        <v>7200</v>
      </c>
      <c r="K37" s="283"/>
      <c r="L37" s="289"/>
    </row>
    <row r="38" spans="1:12" ht="12.75">
      <c r="A38" s="763" t="s">
        <v>575</v>
      </c>
      <c r="B38" s="750"/>
      <c r="C38" s="751"/>
      <c r="D38" s="766"/>
      <c r="E38" s="769"/>
      <c r="F38" s="753">
        <v>7200</v>
      </c>
      <c r="G38" s="753"/>
      <c r="H38" s="769"/>
      <c r="I38" s="769"/>
      <c r="J38" s="753">
        <f>SUM(J37)</f>
        <v>7200</v>
      </c>
      <c r="K38" s="283"/>
      <c r="L38" s="289"/>
    </row>
    <row r="39" spans="1:12" ht="13.5" customHeight="1">
      <c r="A39" s="763">
        <v>254</v>
      </c>
      <c r="B39" s="747" t="s">
        <v>675</v>
      </c>
      <c r="C39" s="751" t="s">
        <v>674</v>
      </c>
      <c r="D39" s="443">
        <v>20</v>
      </c>
      <c r="E39" s="455">
        <v>12</v>
      </c>
      <c r="F39" s="749">
        <v>240</v>
      </c>
      <c r="G39" s="749">
        <v>240</v>
      </c>
      <c r="H39" s="455"/>
      <c r="I39" s="455"/>
      <c r="J39" s="749">
        <f t="shared" si="0"/>
        <v>240</v>
      </c>
      <c r="K39" s="283"/>
      <c r="L39" s="289"/>
    </row>
    <row r="40" spans="1:12" ht="13.5" customHeight="1">
      <c r="A40" s="763">
        <v>254</v>
      </c>
      <c r="B40" s="747" t="s">
        <v>961</v>
      </c>
      <c r="C40" s="751" t="s">
        <v>676</v>
      </c>
      <c r="D40" s="443">
        <v>10</v>
      </c>
      <c r="E40" s="455">
        <v>6</v>
      </c>
      <c r="F40" s="749">
        <v>60</v>
      </c>
      <c r="G40" s="749">
        <v>60</v>
      </c>
      <c r="H40" s="455"/>
      <c r="I40" s="455"/>
      <c r="J40" s="749">
        <f t="shared" si="0"/>
        <v>60</v>
      </c>
      <c r="K40" s="283"/>
      <c r="L40" s="289"/>
    </row>
    <row r="41" spans="1:12" ht="12.75">
      <c r="A41" s="763" t="s">
        <v>349</v>
      </c>
      <c r="B41" s="750"/>
      <c r="C41" s="751"/>
      <c r="D41" s="766"/>
      <c r="E41" s="769"/>
      <c r="F41" s="753">
        <v>300</v>
      </c>
      <c r="G41" s="753"/>
      <c r="H41" s="769"/>
      <c r="I41" s="769"/>
      <c r="J41" s="753">
        <f>SUM(J39:J40)</f>
        <v>300</v>
      </c>
      <c r="K41" s="283"/>
      <c r="L41" s="289"/>
    </row>
    <row r="42" spans="1:12" ht="13.5" customHeight="1">
      <c r="A42" s="763">
        <v>255</v>
      </c>
      <c r="B42" s="747" t="s">
        <v>678</v>
      </c>
      <c r="C42" s="751" t="s">
        <v>677</v>
      </c>
      <c r="D42" s="443">
        <v>7</v>
      </c>
      <c r="E42" s="455">
        <v>40</v>
      </c>
      <c r="F42" s="749">
        <v>280</v>
      </c>
      <c r="G42" s="749">
        <v>280</v>
      </c>
      <c r="H42" s="455"/>
      <c r="I42" s="455"/>
      <c r="J42" s="749">
        <f t="shared" si="0"/>
        <v>280</v>
      </c>
      <c r="K42" s="283"/>
      <c r="L42" s="289"/>
    </row>
    <row r="43" spans="1:12" ht="13.5" customHeight="1">
      <c r="A43" s="763">
        <v>255</v>
      </c>
      <c r="B43" s="747" t="s">
        <v>680</v>
      </c>
      <c r="C43" s="751" t="s">
        <v>679</v>
      </c>
      <c r="D43" s="443">
        <v>14</v>
      </c>
      <c r="E43" s="455">
        <v>120</v>
      </c>
      <c r="F43" s="749">
        <v>1680</v>
      </c>
      <c r="G43" s="749">
        <v>1680</v>
      </c>
      <c r="H43" s="455"/>
      <c r="I43" s="455"/>
      <c r="J43" s="749">
        <f t="shared" si="0"/>
        <v>1680</v>
      </c>
      <c r="K43" s="283"/>
      <c r="L43" s="289"/>
    </row>
    <row r="44" spans="1:12" ht="13.5" customHeight="1">
      <c r="A44" s="763">
        <v>255</v>
      </c>
      <c r="B44" s="747" t="s">
        <v>954</v>
      </c>
      <c r="C44" s="751" t="s">
        <v>681</v>
      </c>
      <c r="D44" s="443">
        <v>24</v>
      </c>
      <c r="E44" s="455">
        <v>40</v>
      </c>
      <c r="F44" s="749">
        <v>960</v>
      </c>
      <c r="G44" s="749">
        <v>960</v>
      </c>
      <c r="H44" s="455"/>
      <c r="I44" s="455"/>
      <c r="J44" s="749">
        <f t="shared" si="0"/>
        <v>960</v>
      </c>
      <c r="K44" s="283"/>
      <c r="L44" s="289"/>
    </row>
    <row r="45" spans="1:12" ht="12.75">
      <c r="A45" s="763" t="s">
        <v>351</v>
      </c>
      <c r="B45" s="750"/>
      <c r="C45" s="751"/>
      <c r="D45" s="766"/>
      <c r="E45" s="769"/>
      <c r="F45" s="753">
        <v>2920</v>
      </c>
      <c r="G45" s="753"/>
      <c r="H45" s="769"/>
      <c r="I45" s="769"/>
      <c r="J45" s="753">
        <f>SUM(J42:J44)</f>
        <v>2920</v>
      </c>
      <c r="K45" s="283"/>
      <c r="L45" s="289"/>
    </row>
    <row r="46" spans="1:12" ht="13.5" customHeight="1">
      <c r="A46" s="763">
        <v>256</v>
      </c>
      <c r="B46" s="747" t="s">
        <v>683</v>
      </c>
      <c r="C46" s="751" t="s">
        <v>682</v>
      </c>
      <c r="D46" s="443">
        <v>16</v>
      </c>
      <c r="E46" s="455">
        <v>300</v>
      </c>
      <c r="F46" s="749">
        <v>4800</v>
      </c>
      <c r="G46" s="749">
        <v>4800</v>
      </c>
      <c r="H46" s="455"/>
      <c r="I46" s="455"/>
      <c r="J46" s="749">
        <f t="shared" si="0"/>
        <v>4800</v>
      </c>
      <c r="K46" s="283"/>
      <c r="L46" s="289"/>
    </row>
    <row r="47" spans="1:12" ht="13.5" customHeight="1">
      <c r="A47" s="763">
        <v>256</v>
      </c>
      <c r="B47" s="754" t="s">
        <v>961</v>
      </c>
      <c r="C47" s="751" t="s">
        <v>684</v>
      </c>
      <c r="D47" s="443">
        <v>12</v>
      </c>
      <c r="E47" s="455">
        <v>90</v>
      </c>
      <c r="F47" s="749">
        <v>1080</v>
      </c>
      <c r="G47" s="749">
        <v>1080</v>
      </c>
      <c r="H47" s="455"/>
      <c r="I47" s="455"/>
      <c r="J47" s="749">
        <f t="shared" si="0"/>
        <v>1080</v>
      </c>
      <c r="K47" s="283"/>
      <c r="L47" s="289"/>
    </row>
    <row r="48" spans="1:12" ht="13.5" customHeight="1">
      <c r="A48" s="763">
        <v>256</v>
      </c>
      <c r="B48" s="754" t="s">
        <v>961</v>
      </c>
      <c r="C48" s="751" t="s">
        <v>685</v>
      </c>
      <c r="D48" s="443">
        <v>6</v>
      </c>
      <c r="E48" s="455">
        <v>200</v>
      </c>
      <c r="F48" s="749">
        <v>1200</v>
      </c>
      <c r="G48" s="749">
        <v>1200</v>
      </c>
      <c r="H48" s="455"/>
      <c r="I48" s="455"/>
      <c r="J48" s="749">
        <f t="shared" si="0"/>
        <v>1200</v>
      </c>
      <c r="K48" s="283"/>
      <c r="L48" s="289"/>
    </row>
    <row r="49" spans="1:12" ht="13.5" customHeight="1">
      <c r="A49" s="763">
        <v>256</v>
      </c>
      <c r="B49" s="747" t="s">
        <v>954</v>
      </c>
      <c r="C49" s="751" t="s">
        <v>686</v>
      </c>
      <c r="D49" s="443">
        <v>5400</v>
      </c>
      <c r="E49" s="455">
        <v>2.5</v>
      </c>
      <c r="F49" s="749">
        <v>13500</v>
      </c>
      <c r="G49" s="749">
        <v>13500</v>
      </c>
      <c r="H49" s="455"/>
      <c r="I49" s="455"/>
      <c r="J49" s="749">
        <f t="shared" si="0"/>
        <v>13500</v>
      </c>
      <c r="K49" s="283"/>
      <c r="L49" s="289"/>
    </row>
    <row r="50" spans="1:12" ht="13.5" customHeight="1">
      <c r="A50" s="763">
        <v>256</v>
      </c>
      <c r="B50" s="747" t="s">
        <v>954</v>
      </c>
      <c r="C50" s="751" t="s">
        <v>687</v>
      </c>
      <c r="D50" s="443">
        <v>19700</v>
      </c>
      <c r="E50" s="455">
        <v>2.5</v>
      </c>
      <c r="F50" s="749">
        <v>49250</v>
      </c>
      <c r="G50" s="749">
        <v>49250</v>
      </c>
      <c r="H50" s="455"/>
      <c r="I50" s="455"/>
      <c r="J50" s="749">
        <f t="shared" si="0"/>
        <v>49250</v>
      </c>
      <c r="K50" s="283"/>
      <c r="L50" s="289"/>
    </row>
    <row r="51" spans="1:12" ht="12.75">
      <c r="A51" s="763" t="s">
        <v>957</v>
      </c>
      <c r="B51" s="750"/>
      <c r="C51" s="751"/>
      <c r="D51" s="766"/>
      <c r="E51" s="769"/>
      <c r="F51" s="753">
        <v>69830</v>
      </c>
      <c r="G51" s="753"/>
      <c r="H51" s="769"/>
      <c r="I51" s="769"/>
      <c r="J51" s="753">
        <f>SUM(J46:J50)</f>
        <v>69830</v>
      </c>
      <c r="K51" s="283"/>
      <c r="L51" s="289"/>
    </row>
    <row r="52" spans="1:12" ht="13.5" customHeight="1">
      <c r="A52" s="763">
        <v>279</v>
      </c>
      <c r="B52" s="747" t="s">
        <v>937</v>
      </c>
      <c r="C52" s="751" t="s">
        <v>688</v>
      </c>
      <c r="D52" s="443">
        <v>4</v>
      </c>
      <c r="E52" s="455">
        <v>12</v>
      </c>
      <c r="F52" s="749">
        <v>48</v>
      </c>
      <c r="G52" s="749">
        <v>48</v>
      </c>
      <c r="H52" s="455"/>
      <c r="I52" s="455"/>
      <c r="J52" s="749">
        <f t="shared" si="0"/>
        <v>48</v>
      </c>
      <c r="K52" s="283"/>
      <c r="L52" s="289"/>
    </row>
    <row r="53" spans="1:12" ht="13.5" customHeight="1">
      <c r="A53" s="763">
        <v>279</v>
      </c>
      <c r="B53" s="747" t="s">
        <v>937</v>
      </c>
      <c r="C53" s="751" t="s">
        <v>689</v>
      </c>
      <c r="D53" s="443">
        <v>4</v>
      </c>
      <c r="E53" s="455">
        <v>25</v>
      </c>
      <c r="F53" s="749">
        <v>100</v>
      </c>
      <c r="G53" s="749">
        <v>100</v>
      </c>
      <c r="H53" s="455"/>
      <c r="I53" s="455"/>
      <c r="J53" s="749">
        <f t="shared" si="0"/>
        <v>100</v>
      </c>
      <c r="K53" s="283"/>
      <c r="L53" s="289"/>
    </row>
    <row r="54" spans="1:12" ht="13.5" customHeight="1">
      <c r="A54" s="763">
        <v>279</v>
      </c>
      <c r="B54" s="747" t="s">
        <v>937</v>
      </c>
      <c r="C54" s="751" t="s">
        <v>461</v>
      </c>
      <c r="D54" s="443">
        <v>4</v>
      </c>
      <c r="E54" s="455">
        <v>5</v>
      </c>
      <c r="F54" s="749">
        <v>20</v>
      </c>
      <c r="G54" s="749">
        <v>20</v>
      </c>
      <c r="H54" s="455"/>
      <c r="I54" s="455"/>
      <c r="J54" s="749">
        <f t="shared" si="0"/>
        <v>20</v>
      </c>
      <c r="K54" s="283"/>
      <c r="L54" s="289"/>
    </row>
    <row r="55" spans="1:12" ht="12.75">
      <c r="A55" s="763" t="s">
        <v>462</v>
      </c>
      <c r="B55" s="750"/>
      <c r="C55" s="751"/>
      <c r="D55" s="766"/>
      <c r="E55" s="769"/>
      <c r="F55" s="753">
        <v>168</v>
      </c>
      <c r="G55" s="753"/>
      <c r="H55" s="769"/>
      <c r="I55" s="769"/>
      <c r="J55" s="753">
        <f>SUM(J52:J54)</f>
        <v>168</v>
      </c>
      <c r="K55" s="283"/>
      <c r="L55" s="289"/>
    </row>
    <row r="56" spans="1:12" ht="13.5" customHeight="1">
      <c r="A56" s="763">
        <v>291</v>
      </c>
      <c r="B56" s="754" t="s">
        <v>937</v>
      </c>
      <c r="C56" s="751" t="s">
        <v>690</v>
      </c>
      <c r="D56" s="443">
        <v>10</v>
      </c>
      <c r="E56" s="455">
        <v>20</v>
      </c>
      <c r="F56" s="749">
        <v>200</v>
      </c>
      <c r="G56" s="749">
        <v>200</v>
      </c>
      <c r="H56" s="455"/>
      <c r="I56" s="455"/>
      <c r="J56" s="749">
        <f t="shared" si="0"/>
        <v>200</v>
      </c>
      <c r="K56" s="283"/>
      <c r="L56" s="289"/>
    </row>
    <row r="57" spans="1:12" ht="13.5" customHeight="1">
      <c r="A57" s="763">
        <v>291</v>
      </c>
      <c r="B57" s="754" t="s">
        <v>173</v>
      </c>
      <c r="C57" s="751" t="s">
        <v>691</v>
      </c>
      <c r="D57" s="443">
        <v>96</v>
      </c>
      <c r="E57" s="455">
        <v>18</v>
      </c>
      <c r="F57" s="749">
        <v>1728</v>
      </c>
      <c r="G57" s="749">
        <v>1728</v>
      </c>
      <c r="H57" s="455"/>
      <c r="I57" s="455"/>
      <c r="J57" s="749">
        <f t="shared" si="0"/>
        <v>1728</v>
      </c>
      <c r="K57" s="283"/>
      <c r="L57" s="289"/>
    </row>
    <row r="58" spans="1:12" ht="13.5" customHeight="1">
      <c r="A58" s="763">
        <v>291</v>
      </c>
      <c r="B58" s="754" t="s">
        <v>693</v>
      </c>
      <c r="C58" s="751" t="s">
        <v>692</v>
      </c>
      <c r="D58" s="443">
        <v>16</v>
      </c>
      <c r="E58" s="455">
        <v>60</v>
      </c>
      <c r="F58" s="749">
        <v>960</v>
      </c>
      <c r="G58" s="749">
        <v>960</v>
      </c>
      <c r="H58" s="455"/>
      <c r="I58" s="455"/>
      <c r="J58" s="749">
        <f t="shared" si="0"/>
        <v>960</v>
      </c>
      <c r="K58" s="283"/>
      <c r="L58" s="289"/>
    </row>
    <row r="59" spans="1:12" ht="13.5" customHeight="1">
      <c r="A59" s="763">
        <v>291</v>
      </c>
      <c r="B59" s="754" t="s">
        <v>937</v>
      </c>
      <c r="C59" s="751" t="s">
        <v>694</v>
      </c>
      <c r="D59" s="443">
        <v>16</v>
      </c>
      <c r="E59" s="455">
        <v>7</v>
      </c>
      <c r="F59" s="749">
        <v>112</v>
      </c>
      <c r="G59" s="749">
        <v>112</v>
      </c>
      <c r="H59" s="455"/>
      <c r="I59" s="455"/>
      <c r="J59" s="749">
        <f t="shared" si="0"/>
        <v>112</v>
      </c>
      <c r="K59" s="283"/>
      <c r="L59" s="289"/>
    </row>
    <row r="60" spans="1:12" ht="13.5" customHeight="1">
      <c r="A60" s="763">
        <v>291</v>
      </c>
      <c r="B60" s="754" t="s">
        <v>937</v>
      </c>
      <c r="C60" s="751" t="s">
        <v>695</v>
      </c>
      <c r="D60" s="443">
        <v>204</v>
      </c>
      <c r="E60" s="455">
        <v>3.5</v>
      </c>
      <c r="F60" s="749">
        <v>714</v>
      </c>
      <c r="G60" s="749">
        <v>714</v>
      </c>
      <c r="H60" s="455"/>
      <c r="I60" s="455"/>
      <c r="J60" s="749">
        <f t="shared" si="0"/>
        <v>714</v>
      </c>
      <c r="K60" s="283"/>
      <c r="L60" s="289"/>
    </row>
    <row r="61" spans="1:12" ht="13.5" customHeight="1">
      <c r="A61" s="763">
        <v>291</v>
      </c>
      <c r="B61" s="754" t="s">
        <v>937</v>
      </c>
      <c r="C61" s="751" t="s">
        <v>696</v>
      </c>
      <c r="D61" s="443">
        <v>16</v>
      </c>
      <c r="E61" s="455">
        <v>15</v>
      </c>
      <c r="F61" s="749">
        <v>240</v>
      </c>
      <c r="G61" s="749">
        <v>240</v>
      </c>
      <c r="H61" s="455"/>
      <c r="I61" s="455"/>
      <c r="J61" s="749">
        <f t="shared" si="0"/>
        <v>240</v>
      </c>
      <c r="K61" s="283"/>
      <c r="L61" s="289"/>
    </row>
    <row r="62" spans="1:12" ht="13.5" customHeight="1">
      <c r="A62" s="763">
        <v>291</v>
      </c>
      <c r="B62" s="754" t="s">
        <v>937</v>
      </c>
      <c r="C62" s="751" t="s">
        <v>697</v>
      </c>
      <c r="D62" s="443">
        <v>16</v>
      </c>
      <c r="E62" s="455">
        <v>7</v>
      </c>
      <c r="F62" s="749">
        <v>112</v>
      </c>
      <c r="G62" s="749">
        <v>112</v>
      </c>
      <c r="H62" s="455"/>
      <c r="I62" s="455"/>
      <c r="J62" s="749">
        <f t="shared" si="0"/>
        <v>112</v>
      </c>
      <c r="K62" s="283"/>
      <c r="L62" s="289"/>
    </row>
    <row r="63" spans="1:12" ht="13.5" customHeight="1">
      <c r="A63" s="763">
        <v>291</v>
      </c>
      <c r="B63" s="754" t="s">
        <v>937</v>
      </c>
      <c r="C63" s="751" t="s">
        <v>698</v>
      </c>
      <c r="D63" s="443">
        <v>20</v>
      </c>
      <c r="E63" s="455">
        <v>7</v>
      </c>
      <c r="F63" s="749">
        <v>140</v>
      </c>
      <c r="G63" s="749">
        <v>140</v>
      </c>
      <c r="H63" s="455"/>
      <c r="I63" s="455"/>
      <c r="J63" s="749">
        <f t="shared" si="0"/>
        <v>140</v>
      </c>
      <c r="K63" s="283"/>
      <c r="L63" s="289"/>
    </row>
    <row r="64" spans="1:12" ht="12.75">
      <c r="A64" s="763" t="s">
        <v>368</v>
      </c>
      <c r="B64" s="750"/>
      <c r="C64" s="751"/>
      <c r="D64" s="766"/>
      <c r="E64" s="769"/>
      <c r="F64" s="753">
        <v>4206</v>
      </c>
      <c r="G64" s="753"/>
      <c r="H64" s="769"/>
      <c r="I64" s="769"/>
      <c r="J64" s="753">
        <f>SUM(J56:J63)</f>
        <v>4206</v>
      </c>
      <c r="K64" s="283"/>
      <c r="L64" s="289"/>
    </row>
    <row r="65" spans="1:12" ht="13.5" customHeight="1">
      <c r="A65" s="763">
        <v>292</v>
      </c>
      <c r="B65" s="747" t="s">
        <v>937</v>
      </c>
      <c r="C65" s="751" t="s">
        <v>699</v>
      </c>
      <c r="D65" s="443">
        <v>16</v>
      </c>
      <c r="E65" s="455">
        <v>42</v>
      </c>
      <c r="F65" s="749">
        <v>672</v>
      </c>
      <c r="G65" s="749">
        <v>672</v>
      </c>
      <c r="H65" s="455"/>
      <c r="I65" s="455"/>
      <c r="J65" s="749">
        <f aca="true" t="shared" si="1" ref="J65:J104">+D65*E65</f>
        <v>672</v>
      </c>
      <c r="K65" s="283"/>
      <c r="L65" s="289"/>
    </row>
    <row r="66" spans="1:12" ht="13.5" customHeight="1">
      <c r="A66" s="763">
        <v>292</v>
      </c>
      <c r="B66" s="754" t="s">
        <v>960</v>
      </c>
      <c r="C66" s="751" t="s">
        <v>700</v>
      </c>
      <c r="D66" s="443">
        <v>18</v>
      </c>
      <c r="E66" s="455">
        <v>2</v>
      </c>
      <c r="F66" s="749">
        <v>36</v>
      </c>
      <c r="G66" s="749">
        <v>36</v>
      </c>
      <c r="H66" s="455"/>
      <c r="I66" s="455"/>
      <c r="J66" s="749">
        <f t="shared" si="1"/>
        <v>36</v>
      </c>
      <c r="K66" s="283"/>
      <c r="L66" s="289"/>
    </row>
    <row r="67" spans="1:12" ht="13.5" customHeight="1">
      <c r="A67" s="763">
        <v>292</v>
      </c>
      <c r="B67" s="747" t="s">
        <v>937</v>
      </c>
      <c r="C67" s="751" t="s">
        <v>701</v>
      </c>
      <c r="D67" s="443">
        <v>164</v>
      </c>
      <c r="E67" s="455">
        <v>7</v>
      </c>
      <c r="F67" s="749">
        <v>1148</v>
      </c>
      <c r="G67" s="749">
        <v>1148</v>
      </c>
      <c r="H67" s="455"/>
      <c r="I67" s="455"/>
      <c r="J67" s="749">
        <f t="shared" si="1"/>
        <v>1148</v>
      </c>
      <c r="K67" s="283"/>
      <c r="L67" s="289"/>
    </row>
    <row r="68" spans="1:12" ht="13.5" customHeight="1">
      <c r="A68" s="763">
        <v>292</v>
      </c>
      <c r="B68" s="754" t="s">
        <v>937</v>
      </c>
      <c r="C68" s="751" t="s">
        <v>702</v>
      </c>
      <c r="D68" s="443">
        <v>240</v>
      </c>
      <c r="E68" s="455">
        <v>1</v>
      </c>
      <c r="F68" s="749">
        <v>240</v>
      </c>
      <c r="G68" s="749">
        <v>240</v>
      </c>
      <c r="H68" s="455"/>
      <c r="I68" s="455"/>
      <c r="J68" s="749">
        <f t="shared" si="1"/>
        <v>240</v>
      </c>
      <c r="L68" s="289"/>
    </row>
    <row r="69" spans="1:12" s="286" customFormat="1" ht="13.5" customHeight="1">
      <c r="A69" s="763">
        <v>292</v>
      </c>
      <c r="B69" s="754" t="s">
        <v>960</v>
      </c>
      <c r="C69" s="751" t="s">
        <v>703</v>
      </c>
      <c r="D69" s="443">
        <v>84</v>
      </c>
      <c r="E69" s="455">
        <v>2</v>
      </c>
      <c r="F69" s="749">
        <v>168</v>
      </c>
      <c r="G69" s="749">
        <v>168</v>
      </c>
      <c r="H69" s="455"/>
      <c r="I69" s="455"/>
      <c r="J69" s="749">
        <f t="shared" si="1"/>
        <v>168</v>
      </c>
      <c r="L69" s="731"/>
    </row>
    <row r="70" spans="1:12" ht="13.5" customHeight="1">
      <c r="A70" s="763">
        <v>292</v>
      </c>
      <c r="B70" s="755" t="s">
        <v>937</v>
      </c>
      <c r="C70" s="751" t="s">
        <v>704</v>
      </c>
      <c r="D70" s="443">
        <v>32</v>
      </c>
      <c r="E70" s="455">
        <v>2</v>
      </c>
      <c r="F70" s="749">
        <v>64</v>
      </c>
      <c r="G70" s="749">
        <v>64</v>
      </c>
      <c r="H70" s="455"/>
      <c r="I70" s="455"/>
      <c r="J70" s="749">
        <f t="shared" si="1"/>
        <v>64</v>
      </c>
      <c r="L70" s="289"/>
    </row>
    <row r="71" spans="1:12" ht="13.5" customHeight="1">
      <c r="A71" s="763">
        <v>292</v>
      </c>
      <c r="B71" s="755" t="s">
        <v>937</v>
      </c>
      <c r="C71" s="751" t="s">
        <v>705</v>
      </c>
      <c r="D71" s="443">
        <v>108</v>
      </c>
      <c r="E71" s="455">
        <v>2</v>
      </c>
      <c r="F71" s="749">
        <v>216</v>
      </c>
      <c r="G71" s="749">
        <v>216</v>
      </c>
      <c r="H71" s="455"/>
      <c r="I71" s="455"/>
      <c r="J71" s="749">
        <f t="shared" si="1"/>
        <v>216</v>
      </c>
      <c r="L71" s="289"/>
    </row>
    <row r="72" spans="1:12" ht="13.5" customHeight="1">
      <c r="A72" s="763">
        <v>292</v>
      </c>
      <c r="B72" s="755" t="s">
        <v>937</v>
      </c>
      <c r="C72" s="751" t="s">
        <v>706</v>
      </c>
      <c r="D72" s="443">
        <v>72</v>
      </c>
      <c r="E72" s="455">
        <v>3</v>
      </c>
      <c r="F72" s="749">
        <v>216</v>
      </c>
      <c r="G72" s="749">
        <v>216</v>
      </c>
      <c r="H72" s="455"/>
      <c r="I72" s="455"/>
      <c r="J72" s="749">
        <f t="shared" si="1"/>
        <v>216</v>
      </c>
      <c r="L72" s="289"/>
    </row>
    <row r="73" spans="1:12" ht="13.5" customHeight="1">
      <c r="A73" s="763">
        <v>292</v>
      </c>
      <c r="B73" s="755" t="s">
        <v>937</v>
      </c>
      <c r="C73" s="751" t="s">
        <v>707</v>
      </c>
      <c r="D73" s="443">
        <v>168</v>
      </c>
      <c r="E73" s="455">
        <v>5</v>
      </c>
      <c r="F73" s="749">
        <v>840</v>
      </c>
      <c r="G73" s="749">
        <v>840</v>
      </c>
      <c r="H73" s="455"/>
      <c r="I73" s="455"/>
      <c r="J73" s="749">
        <f t="shared" si="1"/>
        <v>840</v>
      </c>
      <c r="L73" s="289"/>
    </row>
    <row r="74" spans="1:12" ht="13.5" customHeight="1">
      <c r="A74" s="763">
        <v>292</v>
      </c>
      <c r="B74" s="747" t="s">
        <v>709</v>
      </c>
      <c r="C74" s="751" t="s">
        <v>708</v>
      </c>
      <c r="D74" s="443">
        <v>132</v>
      </c>
      <c r="E74" s="455">
        <v>20</v>
      </c>
      <c r="F74" s="749">
        <v>2640</v>
      </c>
      <c r="G74" s="749">
        <v>2640</v>
      </c>
      <c r="H74" s="455"/>
      <c r="I74" s="455"/>
      <c r="J74" s="749">
        <f t="shared" si="1"/>
        <v>2640</v>
      </c>
      <c r="L74" s="289"/>
    </row>
    <row r="75" spans="1:12" ht="13.5" customHeight="1">
      <c r="A75" s="763">
        <v>292</v>
      </c>
      <c r="B75" s="755" t="s">
        <v>666</v>
      </c>
      <c r="C75" s="751" t="s">
        <v>710</v>
      </c>
      <c r="D75" s="443">
        <v>36</v>
      </c>
      <c r="E75" s="455">
        <v>1.5</v>
      </c>
      <c r="F75" s="749">
        <v>54</v>
      </c>
      <c r="G75" s="749">
        <v>54</v>
      </c>
      <c r="H75" s="455"/>
      <c r="I75" s="455"/>
      <c r="J75" s="749">
        <f t="shared" si="1"/>
        <v>54</v>
      </c>
      <c r="L75" s="289"/>
    </row>
    <row r="76" spans="1:12" ht="13.5" customHeight="1">
      <c r="A76" s="763">
        <v>292</v>
      </c>
      <c r="B76" s="755" t="s">
        <v>666</v>
      </c>
      <c r="C76" s="751" t="s">
        <v>711</v>
      </c>
      <c r="D76" s="443">
        <v>56</v>
      </c>
      <c r="E76" s="455">
        <v>3.5</v>
      </c>
      <c r="F76" s="749">
        <v>196</v>
      </c>
      <c r="G76" s="749">
        <v>196</v>
      </c>
      <c r="H76" s="455"/>
      <c r="I76" s="455"/>
      <c r="J76" s="749">
        <f t="shared" si="1"/>
        <v>196</v>
      </c>
      <c r="L76" s="289"/>
    </row>
    <row r="77" spans="1:12" ht="13.5" customHeight="1">
      <c r="A77" s="763">
        <v>292</v>
      </c>
      <c r="B77" s="747" t="s">
        <v>937</v>
      </c>
      <c r="C77" s="751" t="s">
        <v>712</v>
      </c>
      <c r="D77" s="443">
        <v>22</v>
      </c>
      <c r="E77" s="455">
        <v>7</v>
      </c>
      <c r="F77" s="749">
        <v>154</v>
      </c>
      <c r="G77" s="749">
        <v>154</v>
      </c>
      <c r="H77" s="455"/>
      <c r="I77" s="455"/>
      <c r="J77" s="749">
        <f t="shared" si="1"/>
        <v>154</v>
      </c>
      <c r="L77" s="289"/>
    </row>
    <row r="78" spans="1:12" ht="13.5" customHeight="1">
      <c r="A78" s="763">
        <v>292</v>
      </c>
      <c r="B78" s="754" t="s">
        <v>960</v>
      </c>
      <c r="C78" s="751" t="s">
        <v>713</v>
      </c>
      <c r="D78" s="443">
        <v>52</v>
      </c>
      <c r="E78" s="455">
        <v>2</v>
      </c>
      <c r="F78" s="749">
        <v>104</v>
      </c>
      <c r="G78" s="749">
        <v>104</v>
      </c>
      <c r="H78" s="455"/>
      <c r="I78" s="455"/>
      <c r="J78" s="749">
        <f t="shared" si="1"/>
        <v>104</v>
      </c>
      <c r="L78" s="289"/>
    </row>
    <row r="79" spans="1:12" ht="13.5" customHeight="1">
      <c r="A79" s="763">
        <v>292</v>
      </c>
      <c r="B79" s="747" t="s">
        <v>960</v>
      </c>
      <c r="C79" s="751" t="s">
        <v>714</v>
      </c>
      <c r="D79" s="443">
        <v>30</v>
      </c>
      <c r="E79" s="455">
        <v>12</v>
      </c>
      <c r="F79" s="749">
        <v>360</v>
      </c>
      <c r="G79" s="749">
        <v>360</v>
      </c>
      <c r="H79" s="455"/>
      <c r="I79" s="455"/>
      <c r="J79" s="749">
        <f t="shared" si="1"/>
        <v>360</v>
      </c>
      <c r="L79" s="289"/>
    </row>
    <row r="80" spans="1:12" ht="13.5" customHeight="1">
      <c r="A80" s="763">
        <v>292</v>
      </c>
      <c r="B80" s="747" t="s">
        <v>937</v>
      </c>
      <c r="C80" s="751" t="s">
        <v>384</v>
      </c>
      <c r="D80" s="443">
        <v>52</v>
      </c>
      <c r="E80" s="455">
        <v>1</v>
      </c>
      <c r="F80" s="749">
        <v>52</v>
      </c>
      <c r="G80" s="749">
        <v>52</v>
      </c>
      <c r="H80" s="455"/>
      <c r="I80" s="455"/>
      <c r="J80" s="749">
        <f t="shared" si="1"/>
        <v>52</v>
      </c>
      <c r="L80" s="289"/>
    </row>
    <row r="81" spans="1:12" ht="13.5" customHeight="1">
      <c r="A81" s="763">
        <v>292</v>
      </c>
      <c r="B81" s="754" t="s">
        <v>937</v>
      </c>
      <c r="C81" s="751" t="s">
        <v>715</v>
      </c>
      <c r="D81" s="443">
        <v>132</v>
      </c>
      <c r="E81" s="455">
        <v>1</v>
      </c>
      <c r="F81" s="749">
        <v>132</v>
      </c>
      <c r="G81" s="749">
        <v>132</v>
      </c>
      <c r="H81" s="455"/>
      <c r="I81" s="455"/>
      <c r="J81" s="749">
        <f t="shared" si="1"/>
        <v>132</v>
      </c>
      <c r="L81" s="289"/>
    </row>
    <row r="82" spans="1:12" ht="13.5" customHeight="1">
      <c r="A82" s="763">
        <v>292</v>
      </c>
      <c r="B82" s="747" t="s">
        <v>937</v>
      </c>
      <c r="C82" s="751" t="s">
        <v>716</v>
      </c>
      <c r="D82" s="443">
        <v>68</v>
      </c>
      <c r="E82" s="455">
        <v>2.5</v>
      </c>
      <c r="F82" s="749">
        <v>170</v>
      </c>
      <c r="G82" s="749">
        <v>170</v>
      </c>
      <c r="H82" s="455"/>
      <c r="I82" s="455"/>
      <c r="J82" s="749">
        <f t="shared" si="1"/>
        <v>170</v>
      </c>
      <c r="L82" s="289"/>
    </row>
    <row r="83" spans="1:12" ht="13.5" customHeight="1">
      <c r="A83" s="763">
        <v>292</v>
      </c>
      <c r="B83" s="747" t="s">
        <v>937</v>
      </c>
      <c r="C83" s="751" t="s">
        <v>717</v>
      </c>
      <c r="D83" s="443">
        <v>28</v>
      </c>
      <c r="E83" s="455">
        <v>6</v>
      </c>
      <c r="F83" s="749">
        <v>168</v>
      </c>
      <c r="G83" s="749">
        <v>168</v>
      </c>
      <c r="H83" s="455"/>
      <c r="I83" s="455"/>
      <c r="J83" s="749">
        <f t="shared" si="1"/>
        <v>168</v>
      </c>
      <c r="L83" s="289"/>
    </row>
    <row r="84" spans="1:12" ht="13.5" customHeight="1">
      <c r="A84" s="763">
        <v>292</v>
      </c>
      <c r="B84" s="747" t="s">
        <v>937</v>
      </c>
      <c r="C84" s="751" t="s">
        <v>718</v>
      </c>
      <c r="D84" s="443">
        <v>9</v>
      </c>
      <c r="E84" s="455">
        <v>40</v>
      </c>
      <c r="F84" s="749">
        <v>360</v>
      </c>
      <c r="G84" s="749">
        <v>360</v>
      </c>
      <c r="H84" s="455"/>
      <c r="I84" s="455"/>
      <c r="J84" s="749">
        <f t="shared" si="1"/>
        <v>360</v>
      </c>
      <c r="L84" s="289"/>
    </row>
    <row r="85" spans="1:12" ht="13.5" customHeight="1">
      <c r="A85" s="763">
        <v>292</v>
      </c>
      <c r="B85" s="755" t="s">
        <v>937</v>
      </c>
      <c r="C85" s="751" t="s">
        <v>719</v>
      </c>
      <c r="D85" s="443">
        <v>56</v>
      </c>
      <c r="E85" s="455">
        <v>3</v>
      </c>
      <c r="F85" s="749">
        <v>168</v>
      </c>
      <c r="G85" s="749">
        <v>168</v>
      </c>
      <c r="H85" s="455"/>
      <c r="I85" s="455"/>
      <c r="J85" s="749">
        <f t="shared" si="1"/>
        <v>168</v>
      </c>
      <c r="L85" s="289"/>
    </row>
    <row r="86" spans="1:12" ht="13.5" customHeight="1">
      <c r="A86" s="763">
        <v>292</v>
      </c>
      <c r="B86" s="747" t="s">
        <v>937</v>
      </c>
      <c r="C86" s="751" t="s">
        <v>720</v>
      </c>
      <c r="D86" s="443">
        <v>36</v>
      </c>
      <c r="E86" s="455">
        <v>30</v>
      </c>
      <c r="F86" s="749">
        <v>1080</v>
      </c>
      <c r="G86" s="749">
        <v>1080</v>
      </c>
      <c r="H86" s="455"/>
      <c r="I86" s="455"/>
      <c r="J86" s="749">
        <f t="shared" si="1"/>
        <v>1080</v>
      </c>
      <c r="L86" s="289"/>
    </row>
    <row r="87" spans="1:12" ht="12.75">
      <c r="A87" s="763" t="s">
        <v>958</v>
      </c>
      <c r="B87" s="750"/>
      <c r="C87" s="751"/>
      <c r="D87" s="766"/>
      <c r="E87" s="769"/>
      <c r="F87" s="753">
        <v>9238</v>
      </c>
      <c r="G87" s="753"/>
      <c r="H87" s="769"/>
      <c r="I87" s="769"/>
      <c r="J87" s="753">
        <f>SUM(J65:J86)</f>
        <v>9238</v>
      </c>
      <c r="L87" s="289"/>
    </row>
    <row r="88" spans="1:12" ht="13.5" customHeight="1">
      <c r="A88" s="763">
        <v>293</v>
      </c>
      <c r="B88" s="747" t="s">
        <v>937</v>
      </c>
      <c r="C88" s="751" t="s">
        <v>721</v>
      </c>
      <c r="D88" s="443">
        <v>26</v>
      </c>
      <c r="E88" s="455">
        <v>2</v>
      </c>
      <c r="F88" s="749">
        <v>52</v>
      </c>
      <c r="G88" s="749">
        <v>52</v>
      </c>
      <c r="H88" s="455"/>
      <c r="I88" s="455"/>
      <c r="J88" s="749">
        <f t="shared" si="1"/>
        <v>52</v>
      </c>
      <c r="L88" s="289"/>
    </row>
    <row r="89" spans="1:12" ht="13.5" customHeight="1">
      <c r="A89" s="763">
        <v>293</v>
      </c>
      <c r="B89" s="747" t="s">
        <v>937</v>
      </c>
      <c r="C89" s="751" t="s">
        <v>722</v>
      </c>
      <c r="D89" s="443">
        <v>4</v>
      </c>
      <c r="E89" s="455">
        <v>150</v>
      </c>
      <c r="F89" s="749">
        <v>600</v>
      </c>
      <c r="G89" s="749">
        <v>600</v>
      </c>
      <c r="H89" s="455"/>
      <c r="I89" s="455"/>
      <c r="J89" s="749">
        <f t="shared" si="1"/>
        <v>600</v>
      </c>
      <c r="L89" s="289"/>
    </row>
    <row r="90" spans="1:12" ht="13.5" customHeight="1">
      <c r="A90" s="763">
        <v>293</v>
      </c>
      <c r="B90" s="747" t="s">
        <v>937</v>
      </c>
      <c r="C90" s="751" t="s">
        <v>723</v>
      </c>
      <c r="D90" s="443">
        <v>8</v>
      </c>
      <c r="E90" s="455">
        <v>5</v>
      </c>
      <c r="F90" s="749">
        <v>40</v>
      </c>
      <c r="G90" s="749">
        <v>40</v>
      </c>
      <c r="H90" s="455"/>
      <c r="I90" s="455"/>
      <c r="J90" s="749">
        <f t="shared" si="1"/>
        <v>40</v>
      </c>
      <c r="L90" s="289"/>
    </row>
    <row r="91" spans="1:12" ht="13.5" customHeight="1">
      <c r="A91" s="763">
        <v>293</v>
      </c>
      <c r="B91" s="754" t="s">
        <v>937</v>
      </c>
      <c r="C91" s="751" t="s">
        <v>724</v>
      </c>
      <c r="D91" s="443">
        <v>38</v>
      </c>
      <c r="E91" s="455">
        <v>22</v>
      </c>
      <c r="F91" s="749">
        <v>836</v>
      </c>
      <c r="G91" s="749">
        <v>836</v>
      </c>
      <c r="H91" s="455"/>
      <c r="I91" s="455"/>
      <c r="J91" s="749">
        <v>836</v>
      </c>
      <c r="L91" s="289"/>
    </row>
    <row r="92" spans="1:12" ht="13.5" customHeight="1">
      <c r="A92" s="763">
        <v>293</v>
      </c>
      <c r="B92" s="747" t="s">
        <v>937</v>
      </c>
      <c r="C92" s="751" t="s">
        <v>725</v>
      </c>
      <c r="D92" s="443">
        <v>16</v>
      </c>
      <c r="E92" s="455">
        <v>12</v>
      </c>
      <c r="F92" s="749">
        <v>192</v>
      </c>
      <c r="G92" s="749">
        <v>192</v>
      </c>
      <c r="H92" s="455"/>
      <c r="I92" s="455"/>
      <c r="J92" s="749">
        <f t="shared" si="1"/>
        <v>192</v>
      </c>
      <c r="L92" s="289"/>
    </row>
    <row r="93" spans="1:12" ht="13.5" customHeight="1">
      <c r="A93" s="763">
        <v>293</v>
      </c>
      <c r="B93" s="747" t="s">
        <v>937</v>
      </c>
      <c r="C93" s="751" t="s">
        <v>202</v>
      </c>
      <c r="D93" s="443">
        <v>27</v>
      </c>
      <c r="E93" s="455">
        <v>7</v>
      </c>
      <c r="F93" s="749">
        <v>189</v>
      </c>
      <c r="G93" s="749">
        <v>189</v>
      </c>
      <c r="H93" s="455"/>
      <c r="I93" s="455"/>
      <c r="J93" s="749">
        <f t="shared" si="1"/>
        <v>189</v>
      </c>
      <c r="L93" s="289"/>
    </row>
    <row r="94" spans="1:12" ht="12.75">
      <c r="A94" s="763" t="s">
        <v>203</v>
      </c>
      <c r="B94" s="750"/>
      <c r="C94" s="751"/>
      <c r="D94" s="766"/>
      <c r="E94" s="769"/>
      <c r="F94" s="753">
        <v>1909</v>
      </c>
      <c r="G94" s="753"/>
      <c r="H94" s="769"/>
      <c r="I94" s="769"/>
      <c r="J94" s="753">
        <f>SUM(J88:J93)</f>
        <v>1909</v>
      </c>
      <c r="L94" s="289"/>
    </row>
    <row r="95" spans="1:12" ht="13.5" customHeight="1">
      <c r="A95" s="763">
        <v>294</v>
      </c>
      <c r="B95" s="747" t="s">
        <v>937</v>
      </c>
      <c r="C95" s="751" t="s">
        <v>726</v>
      </c>
      <c r="D95" s="443">
        <v>60</v>
      </c>
      <c r="E95" s="455">
        <v>2</v>
      </c>
      <c r="F95" s="749">
        <v>120</v>
      </c>
      <c r="G95" s="749">
        <v>120</v>
      </c>
      <c r="H95" s="455"/>
      <c r="I95" s="455"/>
      <c r="J95" s="749">
        <f t="shared" si="1"/>
        <v>120</v>
      </c>
      <c r="L95" s="289"/>
    </row>
    <row r="96" spans="1:12" ht="13.5" customHeight="1">
      <c r="A96" s="763">
        <v>294</v>
      </c>
      <c r="B96" s="747" t="s">
        <v>937</v>
      </c>
      <c r="C96" s="751" t="s">
        <v>727</v>
      </c>
      <c r="D96" s="443">
        <v>42</v>
      </c>
      <c r="E96" s="455">
        <v>4</v>
      </c>
      <c r="F96" s="749">
        <v>168</v>
      </c>
      <c r="G96" s="749">
        <v>168</v>
      </c>
      <c r="H96" s="455"/>
      <c r="I96" s="455"/>
      <c r="J96" s="749">
        <f t="shared" si="1"/>
        <v>168</v>
      </c>
      <c r="L96" s="289"/>
    </row>
    <row r="97" spans="1:12" ht="13.5" customHeight="1">
      <c r="A97" s="763">
        <v>294</v>
      </c>
      <c r="B97" s="747" t="s">
        <v>937</v>
      </c>
      <c r="C97" s="751" t="s">
        <v>728</v>
      </c>
      <c r="D97" s="443">
        <v>60</v>
      </c>
      <c r="E97" s="455">
        <v>5</v>
      </c>
      <c r="F97" s="749">
        <v>300</v>
      </c>
      <c r="G97" s="749">
        <v>300</v>
      </c>
      <c r="H97" s="455"/>
      <c r="I97" s="455"/>
      <c r="J97" s="749">
        <f t="shared" si="1"/>
        <v>300</v>
      </c>
      <c r="L97" s="289"/>
    </row>
    <row r="98" spans="1:12" ht="13.5" customHeight="1">
      <c r="A98" s="763">
        <v>294</v>
      </c>
      <c r="B98" s="747" t="s">
        <v>937</v>
      </c>
      <c r="C98" s="751" t="s">
        <v>729</v>
      </c>
      <c r="D98" s="443">
        <v>54</v>
      </c>
      <c r="E98" s="455">
        <v>4</v>
      </c>
      <c r="F98" s="749">
        <v>216</v>
      </c>
      <c r="G98" s="749">
        <v>216</v>
      </c>
      <c r="H98" s="455"/>
      <c r="I98" s="455"/>
      <c r="J98" s="749">
        <f t="shared" si="1"/>
        <v>216</v>
      </c>
      <c r="L98" s="289"/>
    </row>
    <row r="99" spans="1:12" ht="12.75">
      <c r="A99" s="763" t="s">
        <v>403</v>
      </c>
      <c r="B99" s="750"/>
      <c r="C99" s="751"/>
      <c r="D99" s="766"/>
      <c r="E99" s="769"/>
      <c r="F99" s="753">
        <v>804</v>
      </c>
      <c r="G99" s="753"/>
      <c r="H99" s="769"/>
      <c r="I99" s="769"/>
      <c r="J99" s="753">
        <f>SUM(J95:J98)</f>
        <v>804</v>
      </c>
      <c r="L99" s="289"/>
    </row>
    <row r="100" spans="1:12" ht="12.75">
      <c r="A100" s="756">
        <v>295</v>
      </c>
      <c r="B100" s="754" t="s">
        <v>731</v>
      </c>
      <c r="C100" s="757" t="s">
        <v>730</v>
      </c>
      <c r="D100" s="443">
        <v>28</v>
      </c>
      <c r="E100" s="455">
        <v>18</v>
      </c>
      <c r="F100" s="749">
        <v>504</v>
      </c>
      <c r="G100" s="749">
        <v>504</v>
      </c>
      <c r="H100" s="455"/>
      <c r="I100" s="455"/>
      <c r="J100" s="749">
        <f t="shared" si="1"/>
        <v>504</v>
      </c>
      <c r="L100" s="289"/>
    </row>
    <row r="101" spans="1:12" ht="12.75">
      <c r="A101" s="763" t="s">
        <v>410</v>
      </c>
      <c r="B101" s="750"/>
      <c r="C101" s="751"/>
      <c r="D101" s="766"/>
      <c r="E101" s="769"/>
      <c r="F101" s="753">
        <v>504</v>
      </c>
      <c r="G101" s="753"/>
      <c r="H101" s="769"/>
      <c r="I101" s="769"/>
      <c r="J101" s="753">
        <f>SUM(J100)</f>
        <v>504</v>
      </c>
      <c r="L101" s="289"/>
    </row>
    <row r="102" spans="1:12" ht="13.5" customHeight="1">
      <c r="A102" s="763">
        <v>296</v>
      </c>
      <c r="B102" s="754" t="s">
        <v>733</v>
      </c>
      <c r="C102" s="751" t="s">
        <v>732</v>
      </c>
      <c r="D102" s="443">
        <v>60</v>
      </c>
      <c r="E102" s="455">
        <v>35</v>
      </c>
      <c r="F102" s="749">
        <v>2100</v>
      </c>
      <c r="G102" s="749">
        <v>2100</v>
      </c>
      <c r="H102" s="455"/>
      <c r="I102" s="455"/>
      <c r="J102" s="749">
        <f t="shared" si="1"/>
        <v>2100</v>
      </c>
      <c r="L102" s="289"/>
    </row>
    <row r="103" spans="1:12" ht="13.5" customHeight="1">
      <c r="A103" s="763">
        <v>296</v>
      </c>
      <c r="B103" s="754" t="s">
        <v>735</v>
      </c>
      <c r="C103" s="751" t="s">
        <v>734</v>
      </c>
      <c r="D103" s="443">
        <v>24</v>
      </c>
      <c r="E103" s="455">
        <v>240</v>
      </c>
      <c r="F103" s="749">
        <v>5760</v>
      </c>
      <c r="G103" s="749">
        <v>5760</v>
      </c>
      <c r="H103" s="455"/>
      <c r="I103" s="455"/>
      <c r="J103" s="749">
        <f t="shared" si="1"/>
        <v>5760</v>
      </c>
      <c r="L103" s="289"/>
    </row>
    <row r="104" spans="1:12" ht="13.5" customHeight="1">
      <c r="A104" s="763">
        <v>296</v>
      </c>
      <c r="B104" s="754" t="s">
        <v>937</v>
      </c>
      <c r="C104" s="751" t="s">
        <v>736</v>
      </c>
      <c r="D104" s="443">
        <v>2</v>
      </c>
      <c r="E104" s="455">
        <v>440</v>
      </c>
      <c r="F104" s="749">
        <v>880</v>
      </c>
      <c r="G104" s="749">
        <v>880</v>
      </c>
      <c r="H104" s="455"/>
      <c r="I104" s="455"/>
      <c r="J104" s="749">
        <f t="shared" si="1"/>
        <v>880</v>
      </c>
      <c r="L104" s="289"/>
    </row>
    <row r="105" spans="1:12" ht="13.5" thickBot="1">
      <c r="A105" s="764" t="s">
        <v>959</v>
      </c>
      <c r="B105" s="758"/>
      <c r="C105" s="759"/>
      <c r="D105" s="767"/>
      <c r="E105" s="771"/>
      <c r="F105" s="761">
        <v>8740</v>
      </c>
      <c r="G105" s="761"/>
      <c r="H105" s="771"/>
      <c r="I105" s="771"/>
      <c r="J105" s="761">
        <f>SUM(J102:J104)</f>
        <v>8740</v>
      </c>
      <c r="L105" s="289"/>
    </row>
    <row r="106" spans="1:12" ht="19.5" customHeight="1" thickBot="1">
      <c r="A106" s="737"/>
      <c r="B106" s="737"/>
      <c r="C106" s="738"/>
      <c r="D106" s="739"/>
      <c r="E106" s="740"/>
      <c r="F106" s="289"/>
      <c r="G106" s="739"/>
      <c r="H106" s="739"/>
      <c r="I106" s="739"/>
      <c r="J106" s="741"/>
      <c r="L106" s="289"/>
    </row>
    <row r="107" spans="1:12" ht="24.75" customHeight="1" thickBot="1">
      <c r="A107" s="1272" t="s">
        <v>136</v>
      </c>
      <c r="B107" s="1273"/>
      <c r="C107" s="1273"/>
      <c r="D107" s="1273"/>
      <c r="E107" s="1273"/>
      <c r="F107" s="159">
        <f>SUM(F105+F101+F99+F94+F87+F64+F55+F51+F45+F41+F38+F36+F27+F25+F23+F20+F17)</f>
        <v>131642.2</v>
      </c>
      <c r="G107" s="159">
        <f>SUM(G12:G105)</f>
        <v>131642.2</v>
      </c>
      <c r="H107" s="159">
        <f>SUM(H105+H101+H99+H94+H87+H64+H55+H51+H45+H41+H38+H36+H27+H25+H23+H20+H17)</f>
        <v>0</v>
      </c>
      <c r="I107" s="159">
        <f>SUM(I105+I101+I99+I94+I87+I64+I55+I51+I45+I41+I38+I36+I27+I25+I23+I20+I17)</f>
        <v>0</v>
      </c>
      <c r="J107" s="159">
        <f>+J105+J101+J99+J94+J87+J64+J55+J51+J45+J41+J38+J36+J27+J25+J23+J20+J17</f>
        <v>131642.2</v>
      </c>
      <c r="L107" s="287"/>
    </row>
    <row r="108" spans="1:9" ht="19.5" customHeight="1" thickBot="1">
      <c r="A108" s="288"/>
      <c r="B108" s="288"/>
      <c r="C108" s="387"/>
      <c r="D108" s="288"/>
      <c r="I108" s="288"/>
    </row>
    <row r="109" spans="1:10" ht="27.75" customHeight="1" thickBot="1">
      <c r="A109" s="777" t="s">
        <v>89</v>
      </c>
      <c r="B109" s="772"/>
      <c r="C109" s="773"/>
      <c r="D109" s="774"/>
      <c r="E109" s="775"/>
      <c r="F109" s="775"/>
      <c r="G109" s="775"/>
      <c r="H109" s="775"/>
      <c r="I109" s="776"/>
      <c r="J109" s="776"/>
    </row>
    <row r="110" spans="1:10" ht="12.75">
      <c r="A110" s="742">
        <v>314</v>
      </c>
      <c r="B110" s="778" t="s">
        <v>946</v>
      </c>
      <c r="C110" s="744" t="s">
        <v>737</v>
      </c>
      <c r="D110" s="765">
        <v>12</v>
      </c>
      <c r="E110" s="779">
        <f>200+400+250+250</f>
        <v>1100</v>
      </c>
      <c r="F110" s="780">
        <v>13200</v>
      </c>
      <c r="G110" s="780">
        <v>13200</v>
      </c>
      <c r="H110" s="745"/>
      <c r="I110" s="745"/>
      <c r="J110" s="746">
        <f aca="true" t="shared" si="2" ref="J110:J130">+D110*E110</f>
        <v>13200</v>
      </c>
    </row>
    <row r="111" spans="1:10" ht="12.75">
      <c r="A111" s="435">
        <v>314</v>
      </c>
      <c r="B111" s="754" t="s">
        <v>946</v>
      </c>
      <c r="C111" s="428" t="s">
        <v>738</v>
      </c>
      <c r="D111" s="443">
        <v>156</v>
      </c>
      <c r="E111" s="781">
        <v>65</v>
      </c>
      <c r="F111" s="782">
        <v>10140</v>
      </c>
      <c r="G111" s="782">
        <v>10140</v>
      </c>
      <c r="H111" s="748"/>
      <c r="I111" s="748"/>
      <c r="J111" s="749">
        <f>+D111*E111</f>
        <v>10140</v>
      </c>
    </row>
    <row r="112" spans="1:10" ht="12" customHeight="1">
      <c r="A112" s="435">
        <v>314</v>
      </c>
      <c r="B112" s="754" t="s">
        <v>946</v>
      </c>
      <c r="C112" s="428" t="s">
        <v>739</v>
      </c>
      <c r="D112" s="443">
        <v>12</v>
      </c>
      <c r="E112" s="781">
        <v>95</v>
      </c>
      <c r="F112" s="782">
        <v>1140</v>
      </c>
      <c r="G112" s="782">
        <v>1140</v>
      </c>
      <c r="H112" s="748"/>
      <c r="I112" s="748"/>
      <c r="J112" s="749">
        <f t="shared" si="2"/>
        <v>1140</v>
      </c>
    </row>
    <row r="113" spans="1:10" ht="12.75">
      <c r="A113" s="763" t="s">
        <v>940</v>
      </c>
      <c r="B113" s="750"/>
      <c r="C113" s="751"/>
      <c r="D113" s="766"/>
      <c r="E113" s="783"/>
      <c r="F113" s="784">
        <v>24480</v>
      </c>
      <c r="G113" s="784"/>
      <c r="H113" s="752"/>
      <c r="I113" s="752"/>
      <c r="J113" s="753">
        <f>SUM(J110:J112)</f>
        <v>24480</v>
      </c>
    </row>
    <row r="114" spans="1:10" ht="13.5" customHeight="1">
      <c r="A114" s="756">
        <v>315</v>
      </c>
      <c r="B114" s="754" t="s">
        <v>741</v>
      </c>
      <c r="C114" s="798" t="s">
        <v>740</v>
      </c>
      <c r="D114" s="466">
        <v>260</v>
      </c>
      <c r="E114" s="785">
        <v>9.5</v>
      </c>
      <c r="F114" s="786">
        <v>2470</v>
      </c>
      <c r="G114" s="786">
        <v>2470</v>
      </c>
      <c r="H114" s="787"/>
      <c r="I114" s="787"/>
      <c r="J114" s="788">
        <f t="shared" si="2"/>
        <v>2470</v>
      </c>
    </row>
    <row r="115" spans="1:10" ht="13.5" customHeight="1">
      <c r="A115" s="756">
        <v>315</v>
      </c>
      <c r="B115" s="789" t="s">
        <v>741</v>
      </c>
      <c r="C115" s="798" t="s">
        <v>742</v>
      </c>
      <c r="D115" s="466">
        <v>48</v>
      </c>
      <c r="E115" s="785">
        <v>5</v>
      </c>
      <c r="F115" s="786">
        <v>240</v>
      </c>
      <c r="G115" s="786">
        <v>240</v>
      </c>
      <c r="H115" s="787"/>
      <c r="I115" s="787"/>
      <c r="J115" s="788">
        <f t="shared" si="2"/>
        <v>240</v>
      </c>
    </row>
    <row r="116" spans="1:10" ht="13.5" customHeight="1">
      <c r="A116" s="756">
        <v>315</v>
      </c>
      <c r="B116" s="789" t="s">
        <v>741</v>
      </c>
      <c r="C116" s="798" t="s">
        <v>743</v>
      </c>
      <c r="D116" s="466">
        <v>48</v>
      </c>
      <c r="E116" s="785">
        <v>25</v>
      </c>
      <c r="F116" s="786">
        <v>1200</v>
      </c>
      <c r="G116" s="786">
        <v>1200</v>
      </c>
      <c r="H116" s="787"/>
      <c r="I116" s="787"/>
      <c r="J116" s="788">
        <f t="shared" si="2"/>
        <v>1200</v>
      </c>
    </row>
    <row r="117" spans="1:10" ht="13.5" customHeight="1">
      <c r="A117" s="756">
        <v>315</v>
      </c>
      <c r="B117" s="789" t="s">
        <v>741</v>
      </c>
      <c r="C117" s="798" t="s">
        <v>744</v>
      </c>
      <c r="D117" s="466">
        <v>36</v>
      </c>
      <c r="E117" s="785">
        <v>82.5</v>
      </c>
      <c r="F117" s="786">
        <v>2970</v>
      </c>
      <c r="G117" s="786">
        <v>2970</v>
      </c>
      <c r="H117" s="787"/>
      <c r="I117" s="787"/>
      <c r="J117" s="788">
        <f t="shared" si="2"/>
        <v>2970</v>
      </c>
    </row>
    <row r="118" spans="1:10" ht="12.75">
      <c r="A118" s="763" t="s">
        <v>941</v>
      </c>
      <c r="B118" s="790"/>
      <c r="C118" s="751"/>
      <c r="D118" s="791"/>
      <c r="E118" s="792"/>
      <c r="F118" s="793">
        <v>6880</v>
      </c>
      <c r="G118" s="793"/>
      <c r="H118" s="794"/>
      <c r="I118" s="794"/>
      <c r="J118" s="795">
        <f>SUM(J114:J117)</f>
        <v>6880</v>
      </c>
    </row>
    <row r="119" spans="1:10" ht="12.75">
      <c r="A119" s="435">
        <v>321</v>
      </c>
      <c r="B119" s="754" t="s">
        <v>946</v>
      </c>
      <c r="C119" s="428" t="s">
        <v>745</v>
      </c>
      <c r="D119" s="443">
        <v>27</v>
      </c>
      <c r="E119" s="781">
        <v>1500</v>
      </c>
      <c r="F119" s="782">
        <v>40500</v>
      </c>
      <c r="G119" s="782">
        <v>40500</v>
      </c>
      <c r="H119" s="748"/>
      <c r="I119" s="748"/>
      <c r="J119" s="749">
        <f t="shared" si="2"/>
        <v>40500</v>
      </c>
    </row>
    <row r="120" spans="1:10" ht="12.75">
      <c r="A120" s="763" t="s">
        <v>913</v>
      </c>
      <c r="B120" s="750"/>
      <c r="C120" s="751"/>
      <c r="D120" s="766"/>
      <c r="E120" s="783"/>
      <c r="F120" s="784">
        <v>40500</v>
      </c>
      <c r="G120" s="784"/>
      <c r="H120" s="752"/>
      <c r="I120" s="752"/>
      <c r="J120" s="753">
        <f>SUM(J119)</f>
        <v>40500</v>
      </c>
    </row>
    <row r="121" spans="1:10" ht="12.75">
      <c r="A121" s="435">
        <v>331</v>
      </c>
      <c r="B121" s="754" t="s">
        <v>946</v>
      </c>
      <c r="C121" s="428" t="s">
        <v>746</v>
      </c>
      <c r="D121" s="443">
        <v>4</v>
      </c>
      <c r="E121" s="781">
        <v>1500</v>
      </c>
      <c r="F121" s="782">
        <v>6000</v>
      </c>
      <c r="G121" s="782">
        <v>6000</v>
      </c>
      <c r="H121" s="748"/>
      <c r="I121" s="748"/>
      <c r="J121" s="749">
        <f t="shared" si="2"/>
        <v>6000</v>
      </c>
    </row>
    <row r="122" spans="1:10" ht="12.75">
      <c r="A122" s="763" t="s">
        <v>945</v>
      </c>
      <c r="B122" s="750"/>
      <c r="C122" s="751"/>
      <c r="D122" s="766"/>
      <c r="E122" s="783"/>
      <c r="F122" s="784">
        <v>6000</v>
      </c>
      <c r="G122" s="784"/>
      <c r="H122" s="752"/>
      <c r="I122" s="752"/>
      <c r="J122" s="753">
        <f>SUM(J121)</f>
        <v>6000</v>
      </c>
    </row>
    <row r="123" spans="1:10" ht="12.75">
      <c r="A123" s="756">
        <v>332</v>
      </c>
      <c r="B123" s="754" t="s">
        <v>236</v>
      </c>
      <c r="C123" s="757" t="s">
        <v>747</v>
      </c>
      <c r="D123" s="443">
        <v>24</v>
      </c>
      <c r="E123" s="781">
        <v>1200</v>
      </c>
      <c r="F123" s="782">
        <v>28800</v>
      </c>
      <c r="G123" s="782">
        <v>28800</v>
      </c>
      <c r="H123" s="748"/>
      <c r="I123" s="748"/>
      <c r="J123" s="749">
        <f t="shared" si="2"/>
        <v>28800</v>
      </c>
    </row>
    <row r="124" spans="1:10" ht="12.75">
      <c r="A124" s="763" t="s">
        <v>314</v>
      </c>
      <c r="B124" s="750"/>
      <c r="C124" s="751"/>
      <c r="D124" s="766"/>
      <c r="E124" s="783"/>
      <c r="F124" s="784">
        <v>28800</v>
      </c>
      <c r="G124" s="784"/>
      <c r="H124" s="752"/>
      <c r="I124" s="752"/>
      <c r="J124" s="753">
        <f>SUM(J123)</f>
        <v>28800</v>
      </c>
    </row>
    <row r="125" spans="1:10" ht="13.5" customHeight="1">
      <c r="A125" s="756">
        <v>333</v>
      </c>
      <c r="B125" s="754" t="s">
        <v>236</v>
      </c>
      <c r="C125" s="798" t="s">
        <v>748</v>
      </c>
      <c r="D125" s="443">
        <v>12</v>
      </c>
      <c r="E125" s="781">
        <v>70</v>
      </c>
      <c r="F125" s="782">
        <v>840</v>
      </c>
      <c r="G125" s="782">
        <v>840</v>
      </c>
      <c r="H125" s="748"/>
      <c r="I125" s="748"/>
      <c r="J125" s="749">
        <f t="shared" si="2"/>
        <v>840</v>
      </c>
    </row>
    <row r="126" spans="1:10" ht="13.5" customHeight="1">
      <c r="A126" s="756">
        <v>333</v>
      </c>
      <c r="B126" s="754" t="s">
        <v>236</v>
      </c>
      <c r="C126" s="798" t="s">
        <v>749</v>
      </c>
      <c r="D126" s="443">
        <v>4</v>
      </c>
      <c r="E126" s="781">
        <v>120</v>
      </c>
      <c r="F126" s="782">
        <v>480</v>
      </c>
      <c r="G126" s="782">
        <v>480</v>
      </c>
      <c r="H126" s="748"/>
      <c r="I126" s="748"/>
      <c r="J126" s="749">
        <f t="shared" si="2"/>
        <v>480</v>
      </c>
    </row>
    <row r="127" spans="1:10" ht="13.5" customHeight="1">
      <c r="A127" s="756">
        <v>333</v>
      </c>
      <c r="B127" s="754" t="s">
        <v>751</v>
      </c>
      <c r="C127" s="798" t="s">
        <v>750</v>
      </c>
      <c r="D127" s="443">
        <v>4</v>
      </c>
      <c r="E127" s="781">
        <v>70</v>
      </c>
      <c r="F127" s="782">
        <v>280</v>
      </c>
      <c r="G127" s="782">
        <v>280</v>
      </c>
      <c r="H127" s="748"/>
      <c r="I127" s="748"/>
      <c r="J127" s="749">
        <f t="shared" si="2"/>
        <v>280</v>
      </c>
    </row>
    <row r="128" spans="1:10" ht="12.75">
      <c r="A128" s="763" t="s">
        <v>210</v>
      </c>
      <c r="B128" s="750"/>
      <c r="C128" s="798"/>
      <c r="D128" s="766"/>
      <c r="E128" s="783"/>
      <c r="F128" s="784">
        <v>1600</v>
      </c>
      <c r="G128" s="784"/>
      <c r="H128" s="752"/>
      <c r="I128" s="752"/>
      <c r="J128" s="753">
        <f>SUM(J125:J127)</f>
        <v>1600</v>
      </c>
    </row>
    <row r="129" spans="1:10" ht="13.5" customHeight="1">
      <c r="A129" s="756">
        <v>335</v>
      </c>
      <c r="B129" s="754" t="s">
        <v>751</v>
      </c>
      <c r="C129" s="798" t="s">
        <v>752</v>
      </c>
      <c r="D129" s="466">
        <v>12</v>
      </c>
      <c r="E129" s="781">
        <v>300</v>
      </c>
      <c r="F129" s="782">
        <v>3600</v>
      </c>
      <c r="G129" s="782">
        <v>3600</v>
      </c>
      <c r="H129" s="748"/>
      <c r="I129" s="748"/>
      <c r="J129" s="749">
        <f t="shared" si="2"/>
        <v>3600</v>
      </c>
    </row>
    <row r="130" spans="1:10" ht="13.5" customHeight="1">
      <c r="A130" s="756">
        <v>335</v>
      </c>
      <c r="B130" s="754" t="s">
        <v>946</v>
      </c>
      <c r="C130" s="798" t="s">
        <v>753</v>
      </c>
      <c r="D130" s="443">
        <v>12</v>
      </c>
      <c r="E130" s="781">
        <v>2400</v>
      </c>
      <c r="F130" s="782">
        <v>28800</v>
      </c>
      <c r="G130" s="782">
        <v>28800</v>
      </c>
      <c r="H130" s="748"/>
      <c r="I130" s="748"/>
      <c r="J130" s="749">
        <f t="shared" si="2"/>
        <v>28800</v>
      </c>
    </row>
    <row r="131" spans="1:10" ht="12.75">
      <c r="A131" s="763" t="s">
        <v>213</v>
      </c>
      <c r="B131" s="750"/>
      <c r="C131" s="751"/>
      <c r="D131" s="766"/>
      <c r="E131" s="783"/>
      <c r="F131" s="784">
        <v>32400</v>
      </c>
      <c r="G131" s="784"/>
      <c r="H131" s="752"/>
      <c r="I131" s="752"/>
      <c r="J131" s="753">
        <f>SUM(J129:J130)</f>
        <v>32400</v>
      </c>
    </row>
    <row r="132" spans="1:10" ht="13.5" customHeight="1">
      <c r="A132" s="756">
        <v>349</v>
      </c>
      <c r="B132" s="754" t="s">
        <v>755</v>
      </c>
      <c r="C132" s="798" t="s">
        <v>754</v>
      </c>
      <c r="D132" s="443">
        <v>20</v>
      </c>
      <c r="E132" s="781">
        <v>120</v>
      </c>
      <c r="F132" s="782">
        <v>2400</v>
      </c>
      <c r="G132" s="782">
        <v>2400</v>
      </c>
      <c r="H132" s="748"/>
      <c r="I132" s="748"/>
      <c r="J132" s="749">
        <f aca="true" t="shared" si="3" ref="J132:J144">+D132*E132</f>
        <v>2400</v>
      </c>
    </row>
    <row r="133" spans="1:10" ht="13.5" customHeight="1">
      <c r="A133" s="756">
        <v>349</v>
      </c>
      <c r="B133" s="754" t="s">
        <v>937</v>
      </c>
      <c r="C133" s="798" t="s">
        <v>756</v>
      </c>
      <c r="D133" s="443">
        <v>24</v>
      </c>
      <c r="E133" s="781">
        <v>250</v>
      </c>
      <c r="F133" s="782">
        <v>6000</v>
      </c>
      <c r="G133" s="782">
        <v>6000</v>
      </c>
      <c r="H133" s="748"/>
      <c r="I133" s="748"/>
      <c r="J133" s="749">
        <f t="shared" si="3"/>
        <v>6000</v>
      </c>
    </row>
    <row r="134" spans="1:10" ht="12.75">
      <c r="A134" s="763" t="s">
        <v>963</v>
      </c>
      <c r="B134" s="750"/>
      <c r="C134" s="751"/>
      <c r="D134" s="766"/>
      <c r="E134" s="783"/>
      <c r="F134" s="784">
        <v>8400</v>
      </c>
      <c r="G134" s="784"/>
      <c r="H134" s="752"/>
      <c r="I134" s="752"/>
      <c r="J134" s="753">
        <f>SUM(J132:J133)</f>
        <v>8400</v>
      </c>
    </row>
    <row r="135" spans="1:10" ht="13.5" customHeight="1">
      <c r="A135" s="756">
        <v>351</v>
      </c>
      <c r="B135" s="754" t="s">
        <v>741</v>
      </c>
      <c r="C135" s="798" t="s">
        <v>757</v>
      </c>
      <c r="D135" s="443">
        <v>20</v>
      </c>
      <c r="E135" s="781">
        <v>60</v>
      </c>
      <c r="F135" s="782">
        <v>1200</v>
      </c>
      <c r="G135" s="782">
        <v>1200</v>
      </c>
      <c r="H135" s="748"/>
      <c r="I135" s="748"/>
      <c r="J135" s="749">
        <f t="shared" si="3"/>
        <v>1200</v>
      </c>
    </row>
    <row r="136" spans="1:10" ht="13.5" customHeight="1">
      <c r="A136" s="756">
        <v>351</v>
      </c>
      <c r="B136" s="754" t="s">
        <v>741</v>
      </c>
      <c r="C136" s="798" t="s">
        <v>758</v>
      </c>
      <c r="D136" s="443">
        <v>100</v>
      </c>
      <c r="E136" s="781">
        <v>25</v>
      </c>
      <c r="F136" s="782">
        <v>2500</v>
      </c>
      <c r="G136" s="782">
        <v>2500</v>
      </c>
      <c r="H136" s="748"/>
      <c r="I136" s="748"/>
      <c r="J136" s="749">
        <f t="shared" si="3"/>
        <v>2500</v>
      </c>
    </row>
    <row r="137" spans="1:10" ht="12.75">
      <c r="A137" s="763" t="s">
        <v>418</v>
      </c>
      <c r="B137" s="750"/>
      <c r="C137" s="751"/>
      <c r="D137" s="766"/>
      <c r="E137" s="783"/>
      <c r="F137" s="784">
        <v>3700</v>
      </c>
      <c r="G137" s="784"/>
      <c r="H137" s="752"/>
      <c r="I137" s="752"/>
      <c r="J137" s="753">
        <f>SUM(J135:J136)</f>
        <v>3700</v>
      </c>
    </row>
    <row r="138" spans="1:10" ht="12.75">
      <c r="A138" s="756">
        <v>353</v>
      </c>
      <c r="B138" s="754"/>
      <c r="C138" s="757" t="s">
        <v>759</v>
      </c>
      <c r="D138" s="443">
        <v>16</v>
      </c>
      <c r="E138" s="781">
        <v>400</v>
      </c>
      <c r="F138" s="782">
        <v>6400</v>
      </c>
      <c r="G138" s="782">
        <v>6400</v>
      </c>
      <c r="H138" s="748"/>
      <c r="I138" s="748"/>
      <c r="J138" s="749">
        <f t="shared" si="3"/>
        <v>6400</v>
      </c>
    </row>
    <row r="139" spans="1:10" ht="12.75">
      <c r="A139" s="763" t="s">
        <v>947</v>
      </c>
      <c r="B139" s="750"/>
      <c r="C139" s="751"/>
      <c r="D139" s="766"/>
      <c r="E139" s="783"/>
      <c r="F139" s="784">
        <v>6400</v>
      </c>
      <c r="G139" s="784"/>
      <c r="H139" s="752"/>
      <c r="I139" s="752"/>
      <c r="J139" s="753">
        <f>SUM(J138)</f>
        <v>6400</v>
      </c>
    </row>
    <row r="140" spans="1:10" ht="12.75">
      <c r="A140" s="435">
        <v>356</v>
      </c>
      <c r="B140" s="754" t="s">
        <v>946</v>
      </c>
      <c r="C140" s="431" t="s">
        <v>760</v>
      </c>
      <c r="D140" s="466">
        <v>12</v>
      </c>
      <c r="E140" s="781">
        <v>2500</v>
      </c>
      <c r="F140" s="782">
        <v>30000</v>
      </c>
      <c r="G140" s="782">
        <v>30000</v>
      </c>
      <c r="H140" s="748"/>
      <c r="I140" s="748"/>
      <c r="J140" s="749">
        <f>+D140*E140</f>
        <v>30000</v>
      </c>
    </row>
    <row r="141" spans="1:10" ht="12.75">
      <c r="A141" s="763" t="s">
        <v>926</v>
      </c>
      <c r="B141" s="750"/>
      <c r="C141" s="751"/>
      <c r="D141" s="766"/>
      <c r="E141" s="783"/>
      <c r="F141" s="784">
        <v>30000</v>
      </c>
      <c r="G141" s="784"/>
      <c r="H141" s="752"/>
      <c r="I141" s="752"/>
      <c r="J141" s="753">
        <f>SUM(J140)</f>
        <v>30000</v>
      </c>
    </row>
    <row r="142" spans="1:10" ht="12.75">
      <c r="A142" s="435">
        <v>372</v>
      </c>
      <c r="B142" s="754" t="s">
        <v>755</v>
      </c>
      <c r="C142" s="431" t="s">
        <v>125</v>
      </c>
      <c r="D142" s="466">
        <v>2800</v>
      </c>
      <c r="E142" s="781">
        <v>271</v>
      </c>
      <c r="F142" s="782">
        <v>758800</v>
      </c>
      <c r="G142" s="782">
        <v>758800</v>
      </c>
      <c r="H142" s="748"/>
      <c r="I142" s="748"/>
      <c r="J142" s="749">
        <f t="shared" si="3"/>
        <v>758800</v>
      </c>
    </row>
    <row r="143" spans="1:10" ht="12.75">
      <c r="A143" s="763" t="s">
        <v>126</v>
      </c>
      <c r="B143" s="750"/>
      <c r="C143" s="751"/>
      <c r="D143" s="766"/>
      <c r="E143" s="783"/>
      <c r="F143" s="784">
        <v>758800</v>
      </c>
      <c r="G143" s="784"/>
      <c r="H143" s="752"/>
      <c r="I143" s="752"/>
      <c r="J143" s="753">
        <f>SUM(J142)</f>
        <v>758800</v>
      </c>
    </row>
    <row r="144" spans="1:10" ht="12.75">
      <c r="A144" s="435">
        <v>379</v>
      </c>
      <c r="B144" s="754" t="s">
        <v>606</v>
      </c>
      <c r="C144" s="431" t="s">
        <v>220</v>
      </c>
      <c r="D144" s="466">
        <v>170000</v>
      </c>
      <c r="E144" s="781">
        <v>0.7</v>
      </c>
      <c r="F144" s="782">
        <v>119000</v>
      </c>
      <c r="G144" s="782">
        <v>119000</v>
      </c>
      <c r="H144" s="748"/>
      <c r="I144" s="748"/>
      <c r="J144" s="749">
        <f t="shared" si="3"/>
        <v>118999.99999999999</v>
      </c>
    </row>
    <row r="145" spans="1:10" ht="13.5" thickBot="1">
      <c r="A145" s="764" t="s">
        <v>221</v>
      </c>
      <c r="B145" s="758"/>
      <c r="C145" s="759"/>
      <c r="D145" s="767"/>
      <c r="E145" s="796"/>
      <c r="F145" s="797">
        <v>119000</v>
      </c>
      <c r="G145" s="797"/>
      <c r="H145" s="760"/>
      <c r="I145" s="760"/>
      <c r="J145" s="761">
        <f>SUM(J144)</f>
        <v>118999.99999999999</v>
      </c>
    </row>
    <row r="146" spans="1:10" ht="19.5" customHeight="1" thickBot="1">
      <c r="A146" s="799"/>
      <c r="B146" s="799"/>
      <c r="C146" s="800"/>
      <c r="D146" s="801"/>
      <c r="E146" s="802"/>
      <c r="F146" s="801"/>
      <c r="G146" s="801"/>
      <c r="H146" s="801"/>
      <c r="I146" s="801"/>
      <c r="J146" s="803"/>
    </row>
    <row r="147" spans="1:12" ht="24.75" customHeight="1" thickBot="1">
      <c r="A147" s="1272" t="s">
        <v>135</v>
      </c>
      <c r="B147" s="1273"/>
      <c r="C147" s="1273"/>
      <c r="D147" s="1273"/>
      <c r="E147" s="1273"/>
      <c r="F147" s="159">
        <f>SUM(F145+F143+F141+F139+F137+F134+F131+F128+F124+F122+F120+F118+F113)</f>
        <v>1066960</v>
      </c>
      <c r="G147" s="159">
        <f>SUM(G110:G145)</f>
        <v>1066960</v>
      </c>
      <c r="H147" s="159">
        <f>SUM(H145+H143+H141+H139+H137+H134+H131+H128+H124+H122+H120+H118+H113)</f>
        <v>0</v>
      </c>
      <c r="I147" s="159">
        <f>SUM(I145+I143+I141+I139+I137+I134+I131+I128+I124+I122+I120+I118+I113)</f>
        <v>0</v>
      </c>
      <c r="J147" s="159">
        <f>+J145+J143+J141+J139+J137+J134+J131+J128+J124+J122+J120+J118+J113</f>
        <v>1066960</v>
      </c>
      <c r="L147" s="289"/>
    </row>
    <row r="148" ht="19.5" customHeight="1" thickBot="1"/>
    <row r="149" spans="1:10" ht="29.25" customHeight="1" thickBot="1">
      <c r="A149" s="777" t="s">
        <v>88</v>
      </c>
      <c r="B149" s="804"/>
      <c r="C149" s="805"/>
      <c r="D149" s="774"/>
      <c r="E149" s="775"/>
      <c r="F149" s="775"/>
      <c r="G149" s="775"/>
      <c r="H149" s="775"/>
      <c r="I149" s="776"/>
      <c r="J149" s="776"/>
    </row>
    <row r="150" spans="1:10" ht="12.75">
      <c r="A150" s="742">
        <v>433</v>
      </c>
      <c r="B150" s="778" t="s">
        <v>937</v>
      </c>
      <c r="C150" s="744" t="s">
        <v>761</v>
      </c>
      <c r="D150" s="1075">
        <v>1</v>
      </c>
      <c r="E150" s="1076">
        <v>150</v>
      </c>
      <c r="F150" s="780">
        <v>150</v>
      </c>
      <c r="G150" s="780">
        <v>150</v>
      </c>
      <c r="H150" s="745"/>
      <c r="I150" s="745"/>
      <c r="J150" s="746">
        <f aca="true" t="shared" si="4" ref="J150:J167">+D150*E150</f>
        <v>150</v>
      </c>
    </row>
    <row r="151" spans="1:10" ht="12.75">
      <c r="A151" s="763" t="s">
        <v>319</v>
      </c>
      <c r="B151" s="750"/>
      <c r="C151" s="751"/>
      <c r="D151" s="1077"/>
      <c r="E151" s="1078"/>
      <c r="F151" s="784">
        <v>150</v>
      </c>
      <c r="G151" s="784"/>
      <c r="H151" s="752"/>
      <c r="I151" s="752"/>
      <c r="J151" s="753">
        <f>SUM(J150)</f>
        <v>150</v>
      </c>
    </row>
    <row r="152" spans="1:10" ht="12.75">
      <c r="A152" s="435">
        <v>434</v>
      </c>
      <c r="B152" s="754" t="s">
        <v>937</v>
      </c>
      <c r="C152" s="428" t="s">
        <v>762</v>
      </c>
      <c r="D152" s="1079">
        <v>2</v>
      </c>
      <c r="E152" s="1080">
        <v>100</v>
      </c>
      <c r="F152" s="782">
        <v>200</v>
      </c>
      <c r="G152" s="782">
        <v>200</v>
      </c>
      <c r="H152" s="748"/>
      <c r="I152" s="748"/>
      <c r="J152" s="749">
        <f t="shared" si="4"/>
        <v>200</v>
      </c>
    </row>
    <row r="153" spans="1:10" ht="12.75">
      <c r="A153" s="763" t="s">
        <v>147</v>
      </c>
      <c r="B153" s="750"/>
      <c r="C153" s="751"/>
      <c r="D153" s="1077"/>
      <c r="E153" s="1078"/>
      <c r="F153" s="793">
        <v>200</v>
      </c>
      <c r="G153" s="784"/>
      <c r="H153" s="752"/>
      <c r="I153" s="752"/>
      <c r="J153" s="753">
        <f>SUM(J152)</f>
        <v>200</v>
      </c>
    </row>
    <row r="154" spans="1:10" ht="13.5" customHeight="1">
      <c r="A154" s="756">
        <v>436</v>
      </c>
      <c r="B154" s="754" t="s">
        <v>937</v>
      </c>
      <c r="C154" s="798" t="s">
        <v>763</v>
      </c>
      <c r="D154" s="1079">
        <v>2</v>
      </c>
      <c r="E154" s="1080">
        <v>90</v>
      </c>
      <c r="F154" s="782">
        <v>180</v>
      </c>
      <c r="G154" s="782">
        <v>180</v>
      </c>
      <c r="H154" s="748"/>
      <c r="I154" s="748"/>
      <c r="J154" s="749">
        <f t="shared" si="4"/>
        <v>180</v>
      </c>
    </row>
    <row r="155" spans="1:10" ht="12.75">
      <c r="A155" s="763" t="s">
        <v>948</v>
      </c>
      <c r="B155" s="750"/>
      <c r="C155" s="751"/>
      <c r="D155" s="1077"/>
      <c r="E155" s="1078"/>
      <c r="F155" s="784">
        <v>180</v>
      </c>
      <c r="G155" s="784"/>
      <c r="H155" s="752"/>
      <c r="I155" s="752"/>
      <c r="J155" s="753">
        <f>SUM(J154:J154)</f>
        <v>180</v>
      </c>
    </row>
    <row r="156" spans="1:10" ht="12.75">
      <c r="A156" s="435">
        <v>437</v>
      </c>
      <c r="B156" s="747" t="s">
        <v>937</v>
      </c>
      <c r="C156" s="428" t="s">
        <v>764</v>
      </c>
      <c r="D156" s="1079">
        <v>1</v>
      </c>
      <c r="E156" s="1080">
        <v>90</v>
      </c>
      <c r="F156" s="782">
        <v>90</v>
      </c>
      <c r="G156" s="782">
        <v>90</v>
      </c>
      <c r="H156" s="748"/>
      <c r="I156" s="748"/>
      <c r="J156" s="749">
        <f t="shared" si="4"/>
        <v>90</v>
      </c>
    </row>
    <row r="157" spans="1:10" ht="12.75">
      <c r="A157" s="435">
        <v>437</v>
      </c>
      <c r="B157" s="747" t="s">
        <v>937</v>
      </c>
      <c r="C157" s="428" t="s">
        <v>765</v>
      </c>
      <c r="D157" s="1079">
        <v>1</v>
      </c>
      <c r="E157" s="1080">
        <v>300</v>
      </c>
      <c r="F157" s="782">
        <v>300</v>
      </c>
      <c r="G157" s="782">
        <v>300</v>
      </c>
      <c r="H157" s="748"/>
      <c r="I157" s="748"/>
      <c r="J157" s="749">
        <f t="shared" si="4"/>
        <v>300</v>
      </c>
    </row>
    <row r="158" spans="1:10" ht="12.75">
      <c r="A158" s="435">
        <v>437</v>
      </c>
      <c r="B158" s="747" t="s">
        <v>937</v>
      </c>
      <c r="C158" s="428" t="s">
        <v>766</v>
      </c>
      <c r="D158" s="1079">
        <v>1</v>
      </c>
      <c r="E158" s="1080">
        <v>300</v>
      </c>
      <c r="F158" s="782">
        <v>300</v>
      </c>
      <c r="G158" s="782">
        <v>300</v>
      </c>
      <c r="H158" s="748"/>
      <c r="I158" s="748"/>
      <c r="J158" s="749">
        <f t="shared" si="4"/>
        <v>300</v>
      </c>
    </row>
    <row r="159" spans="1:10" ht="12.75">
      <c r="A159" s="435">
        <v>437</v>
      </c>
      <c r="B159" s="747" t="s">
        <v>937</v>
      </c>
      <c r="C159" s="428" t="s">
        <v>767</v>
      </c>
      <c r="D159" s="1079">
        <v>1</v>
      </c>
      <c r="E159" s="1080">
        <v>300</v>
      </c>
      <c r="F159" s="782">
        <v>300</v>
      </c>
      <c r="G159" s="782">
        <v>300</v>
      </c>
      <c r="H159" s="748"/>
      <c r="I159" s="748"/>
      <c r="J159" s="749">
        <f t="shared" si="4"/>
        <v>300</v>
      </c>
    </row>
    <row r="160" spans="1:10" ht="12.75">
      <c r="A160" s="435">
        <v>437</v>
      </c>
      <c r="B160" s="747" t="s">
        <v>937</v>
      </c>
      <c r="C160" s="428" t="s">
        <v>768</v>
      </c>
      <c r="D160" s="1079">
        <v>2</v>
      </c>
      <c r="E160" s="1080">
        <v>300</v>
      </c>
      <c r="F160" s="782">
        <v>600</v>
      </c>
      <c r="G160" s="782">
        <v>600</v>
      </c>
      <c r="H160" s="748"/>
      <c r="I160" s="748"/>
      <c r="J160" s="749">
        <f t="shared" si="4"/>
        <v>600</v>
      </c>
    </row>
    <row r="161" spans="1:10" ht="12.75">
      <c r="A161" s="435">
        <v>437</v>
      </c>
      <c r="B161" s="747" t="s">
        <v>937</v>
      </c>
      <c r="C161" s="428" t="s">
        <v>769</v>
      </c>
      <c r="D161" s="1079">
        <v>1</v>
      </c>
      <c r="E161" s="1080">
        <v>900</v>
      </c>
      <c r="F161" s="782">
        <v>900</v>
      </c>
      <c r="G161" s="782">
        <v>900</v>
      </c>
      <c r="H161" s="748"/>
      <c r="I161" s="748"/>
      <c r="J161" s="749">
        <f t="shared" si="4"/>
        <v>900</v>
      </c>
    </row>
    <row r="162" spans="1:10" ht="12.75">
      <c r="A162" s="435">
        <v>437</v>
      </c>
      <c r="B162" s="747" t="s">
        <v>937</v>
      </c>
      <c r="C162" s="428" t="s">
        <v>770</v>
      </c>
      <c r="D162" s="1079">
        <v>1</v>
      </c>
      <c r="E162" s="1080">
        <v>500</v>
      </c>
      <c r="F162" s="782">
        <v>500</v>
      </c>
      <c r="G162" s="782">
        <v>500</v>
      </c>
      <c r="H162" s="748"/>
      <c r="I162" s="748"/>
      <c r="J162" s="749">
        <f t="shared" si="4"/>
        <v>500</v>
      </c>
    </row>
    <row r="163" spans="1:10" ht="12.75">
      <c r="A163" s="435">
        <v>437</v>
      </c>
      <c r="B163" s="747" t="s">
        <v>937</v>
      </c>
      <c r="C163" s="428" t="s">
        <v>771</v>
      </c>
      <c r="D163" s="1079">
        <v>1</v>
      </c>
      <c r="E163" s="1080">
        <v>140</v>
      </c>
      <c r="F163" s="782">
        <v>140</v>
      </c>
      <c r="G163" s="782">
        <v>140</v>
      </c>
      <c r="H163" s="748"/>
      <c r="I163" s="748"/>
      <c r="J163" s="749">
        <f t="shared" si="4"/>
        <v>140</v>
      </c>
    </row>
    <row r="164" spans="1:10" ht="12.75">
      <c r="A164" s="435">
        <v>437</v>
      </c>
      <c r="B164" s="754" t="s">
        <v>937</v>
      </c>
      <c r="C164" s="428" t="s">
        <v>772</v>
      </c>
      <c r="D164" s="1079">
        <v>1</v>
      </c>
      <c r="E164" s="1080">
        <v>90</v>
      </c>
      <c r="F164" s="782">
        <v>90</v>
      </c>
      <c r="G164" s="782">
        <v>90</v>
      </c>
      <c r="H164" s="748"/>
      <c r="I164" s="748"/>
      <c r="J164" s="749">
        <f t="shared" si="4"/>
        <v>90</v>
      </c>
    </row>
    <row r="165" spans="1:10" ht="12.75">
      <c r="A165" s="435">
        <v>437</v>
      </c>
      <c r="B165" s="754" t="s">
        <v>937</v>
      </c>
      <c r="C165" s="428" t="s">
        <v>773</v>
      </c>
      <c r="D165" s="1079">
        <v>1</v>
      </c>
      <c r="E165" s="1080">
        <v>500</v>
      </c>
      <c r="F165" s="782">
        <v>500</v>
      </c>
      <c r="G165" s="782">
        <v>500</v>
      </c>
      <c r="H165" s="748"/>
      <c r="I165" s="748"/>
      <c r="J165" s="749">
        <f t="shared" si="4"/>
        <v>500</v>
      </c>
    </row>
    <row r="166" spans="1:10" ht="12.75">
      <c r="A166" s="435">
        <v>437</v>
      </c>
      <c r="B166" s="747" t="s">
        <v>937</v>
      </c>
      <c r="C166" s="428" t="s">
        <v>774</v>
      </c>
      <c r="D166" s="1079">
        <v>1</v>
      </c>
      <c r="E166" s="1080">
        <v>450</v>
      </c>
      <c r="F166" s="782">
        <v>450</v>
      </c>
      <c r="G166" s="782">
        <v>450</v>
      </c>
      <c r="H166" s="748"/>
      <c r="I166" s="748"/>
      <c r="J166" s="749">
        <f t="shared" si="4"/>
        <v>450</v>
      </c>
    </row>
    <row r="167" spans="1:10" ht="12.75">
      <c r="A167" s="435">
        <v>437</v>
      </c>
      <c r="B167" s="747" t="s">
        <v>937</v>
      </c>
      <c r="C167" s="428" t="s">
        <v>775</v>
      </c>
      <c r="D167" s="1079">
        <v>4</v>
      </c>
      <c r="E167" s="1080">
        <v>90</v>
      </c>
      <c r="F167" s="782">
        <v>360</v>
      </c>
      <c r="G167" s="782">
        <v>360</v>
      </c>
      <c r="H167" s="748"/>
      <c r="I167" s="748"/>
      <c r="J167" s="749">
        <f t="shared" si="4"/>
        <v>360</v>
      </c>
    </row>
    <row r="168" spans="1:10" ht="12.75">
      <c r="A168" s="435">
        <v>437</v>
      </c>
      <c r="B168" s="747" t="s">
        <v>937</v>
      </c>
      <c r="C168" s="428" t="s">
        <v>776</v>
      </c>
      <c r="D168" s="1079">
        <v>5</v>
      </c>
      <c r="E168" s="1080">
        <v>100</v>
      </c>
      <c r="F168" s="782">
        <v>500</v>
      </c>
      <c r="G168" s="782">
        <v>500</v>
      </c>
      <c r="H168" s="748"/>
      <c r="I168" s="748"/>
      <c r="J168" s="749">
        <f>+D168*E168</f>
        <v>500</v>
      </c>
    </row>
    <row r="169" spans="1:10" ht="12.75">
      <c r="A169" s="435">
        <v>437</v>
      </c>
      <c r="B169" s="754" t="s">
        <v>937</v>
      </c>
      <c r="C169" s="428" t="s">
        <v>423</v>
      </c>
      <c r="D169" s="1079">
        <v>1</v>
      </c>
      <c r="E169" s="1080">
        <v>100</v>
      </c>
      <c r="F169" s="782">
        <v>100</v>
      </c>
      <c r="G169" s="782">
        <v>100</v>
      </c>
      <c r="H169" s="748"/>
      <c r="I169" s="748"/>
      <c r="J169" s="749">
        <f>+D169*E169</f>
        <v>100</v>
      </c>
    </row>
    <row r="170" spans="1:10" ht="13.5" thickBot="1">
      <c r="A170" s="764" t="s">
        <v>1045</v>
      </c>
      <c r="B170" s="758"/>
      <c r="C170" s="759"/>
      <c r="D170" s="1081"/>
      <c r="E170" s="1082"/>
      <c r="F170" s="797">
        <v>5130</v>
      </c>
      <c r="G170" s="797"/>
      <c r="H170" s="760"/>
      <c r="I170" s="760"/>
      <c r="J170" s="761">
        <f>SUM(J156:J169)</f>
        <v>5130</v>
      </c>
    </row>
    <row r="171" spans="1:10" ht="19.5" customHeight="1" thickBot="1">
      <c r="A171" s="807"/>
      <c r="B171" s="807"/>
      <c r="C171" s="808"/>
      <c r="D171" s="809"/>
      <c r="E171" s="810"/>
      <c r="F171" s="809"/>
      <c r="G171" s="809"/>
      <c r="H171" s="809"/>
      <c r="I171" s="809"/>
      <c r="J171" s="811"/>
    </row>
    <row r="172" spans="1:10" ht="24.75" customHeight="1" thickBot="1">
      <c r="A172" s="1300" t="s">
        <v>137</v>
      </c>
      <c r="B172" s="1300"/>
      <c r="C172" s="1300"/>
      <c r="D172" s="1300"/>
      <c r="E172" s="1300"/>
      <c r="F172" s="159">
        <f>SUM(F170+F155+F153+F151)</f>
        <v>5660</v>
      </c>
      <c r="G172" s="159">
        <f>SUM(G150:G170)</f>
        <v>5660</v>
      </c>
      <c r="H172" s="159">
        <f>SUM(H170+H155+H153+H151)</f>
        <v>0</v>
      </c>
      <c r="I172" s="159">
        <f>SUM(I170+I155+I153+I151)</f>
        <v>0</v>
      </c>
      <c r="J172" s="806">
        <f>+J170+J155+J153+J151</f>
        <v>5660</v>
      </c>
    </row>
    <row r="173" ht="19.5" customHeight="1" thickBot="1">
      <c r="J173" s="289"/>
    </row>
    <row r="174" spans="1:10" ht="24" thickBot="1">
      <c r="A174" s="1307" t="s">
        <v>69</v>
      </c>
      <c r="B174" s="1307"/>
      <c r="C174" s="1307"/>
      <c r="D174" s="1307"/>
      <c r="E174" s="1307"/>
      <c r="F174" s="160">
        <f>SUM(F172+F147+F107)</f>
        <v>1204262.2</v>
      </c>
      <c r="G174" s="160">
        <f>SUM(G172+G147+G107)</f>
        <v>1204262.2</v>
      </c>
      <c r="H174" s="160">
        <f>SUM(H172+H147+H107)</f>
        <v>0</v>
      </c>
      <c r="I174" s="160">
        <f>SUM(I172+I147+I107)</f>
        <v>0</v>
      </c>
      <c r="J174" s="160">
        <f>SUM(J172+J147+J107)</f>
        <v>1204262.2</v>
      </c>
    </row>
    <row r="176" spans="1:2" ht="15">
      <c r="A176" s="290"/>
      <c r="B176" s="290"/>
    </row>
    <row r="180" spans="3:5" ht="15">
      <c r="C180" s="388"/>
      <c r="D180" s="291"/>
      <c r="E180" s="291"/>
    </row>
    <row r="181" spans="3:5" ht="15">
      <c r="C181" s="388"/>
      <c r="D181" s="291"/>
      <c r="E181" s="291"/>
    </row>
    <row r="182" spans="3:5" ht="15">
      <c r="C182" s="388"/>
      <c r="D182" s="291"/>
      <c r="E182" s="291"/>
    </row>
    <row r="183" spans="3:5" ht="15">
      <c r="C183" s="388"/>
      <c r="D183" s="291"/>
      <c r="E183" s="291"/>
    </row>
  </sheetData>
  <sheetProtection password="CA1F" sheet="1" objects="1" scenarios="1" selectLockedCells="1" selectUnlockedCells="1"/>
  <mergeCells count="17">
    <mergeCell ref="A1:C1"/>
    <mergeCell ref="A2:C2"/>
    <mergeCell ref="A3:C3"/>
    <mergeCell ref="E3:F3"/>
    <mergeCell ref="A4:J4"/>
    <mergeCell ref="A5:J5"/>
    <mergeCell ref="A107:E107"/>
    <mergeCell ref="A147:E147"/>
    <mergeCell ref="E6:F6"/>
    <mergeCell ref="I6:J6"/>
    <mergeCell ref="A7:C7"/>
    <mergeCell ref="E7:F7"/>
    <mergeCell ref="I7:J7"/>
    <mergeCell ref="A172:E172"/>
    <mergeCell ref="A174:E174"/>
    <mergeCell ref="A8:C8"/>
    <mergeCell ref="A9:D9"/>
  </mergeCells>
  <printOptions/>
  <pageMargins left="0.1968503937007874" right="0.1968503937007874" top="0.3937007874015748" bottom="0.3937007874015748" header="0" footer="0"/>
  <pageSetup horizontalDpi="600" verticalDpi="600" orientation="landscape" paperSize="5" scale="70" r:id="rId1"/>
  <headerFooter alignWithMargins="0">
    <oddFooter>&amp;CPágina &amp;P de &amp;N</oddFooter>
  </headerFooter>
  <rowBreaks count="1" manualBreakCount="1">
    <brk id="1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</dc:creator>
  <cp:keywords/>
  <dc:description/>
  <cp:lastModifiedBy>Prensa</cp:lastModifiedBy>
  <cp:lastPrinted>2010-02-02T17:14:21Z</cp:lastPrinted>
  <dcterms:created xsi:type="dcterms:W3CDTF">1999-10-23T16:26:42Z</dcterms:created>
  <dcterms:modified xsi:type="dcterms:W3CDTF">2010-02-25T18:42:06Z</dcterms:modified>
  <cp:category/>
  <cp:version/>
  <cp:contentType/>
  <cp:contentStatus/>
</cp:coreProperties>
</file>